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óni\Desktop\"/>
    </mc:Choice>
  </mc:AlternateContent>
  <bookViews>
    <workbookView xWindow="0" yWindow="0" windowWidth="28800" windowHeight="12330"/>
  </bookViews>
  <sheets>
    <sheet name="Érdi TK" sheetId="1" r:id="rId1"/>
    <sheet name="Munka1" sheetId="22" r:id="rId2"/>
  </sheets>
  <calcPr calcId="162913"/>
</workbook>
</file>

<file path=xl/calcChain.xml><?xml version="1.0" encoding="utf-8"?>
<calcChain xmlns="http://schemas.openxmlformats.org/spreadsheetml/2006/main">
  <c r="F10" i="1" l="1"/>
  <c r="I9" i="1" l="1"/>
  <c r="C25" i="22" l="1"/>
  <c r="Q49" i="1" l="1"/>
  <c r="P49" i="1"/>
  <c r="O49" i="1"/>
  <c r="N49" i="1"/>
  <c r="M49" i="1"/>
  <c r="L49" i="1"/>
  <c r="K49" i="1"/>
  <c r="J49" i="1"/>
  <c r="I49" i="1"/>
  <c r="F49" i="1"/>
  <c r="F48" i="1"/>
  <c r="F47" i="1"/>
  <c r="F46" i="1"/>
  <c r="F45" i="1"/>
  <c r="F44" i="1"/>
  <c r="Q37" i="1"/>
  <c r="P37" i="1"/>
  <c r="O37" i="1"/>
  <c r="N37" i="1"/>
  <c r="M37" i="1"/>
  <c r="L37" i="1"/>
  <c r="K37" i="1"/>
  <c r="J37" i="1"/>
  <c r="I37" i="1"/>
  <c r="F37" i="1"/>
  <c r="F36" i="1"/>
  <c r="F35" i="1"/>
  <c r="F34" i="1"/>
  <c r="F33" i="1"/>
  <c r="F32" i="1"/>
  <c r="Q24" i="1"/>
  <c r="Q25" i="1"/>
  <c r="P24" i="1"/>
  <c r="P25" i="1"/>
  <c r="O24" i="1"/>
  <c r="O25" i="1"/>
  <c r="N24" i="1"/>
  <c r="N25" i="1"/>
  <c r="M24" i="1"/>
  <c r="M25" i="1"/>
  <c r="L22" i="1"/>
  <c r="L23" i="1"/>
  <c r="L24" i="1"/>
  <c r="L25" i="1"/>
  <c r="K22" i="1"/>
  <c r="K23" i="1"/>
  <c r="K24" i="1"/>
  <c r="K25" i="1"/>
  <c r="J22" i="1"/>
  <c r="J23" i="1"/>
  <c r="J24" i="1"/>
  <c r="J25" i="1"/>
  <c r="I22" i="1"/>
  <c r="I23" i="1"/>
  <c r="I24" i="1"/>
  <c r="I25" i="1"/>
  <c r="F25" i="1"/>
  <c r="F24" i="1"/>
  <c r="F23" i="1"/>
  <c r="F22" i="1"/>
  <c r="F21" i="1"/>
  <c r="F20" i="1"/>
  <c r="F11" i="1"/>
  <c r="F12" i="1"/>
  <c r="F13" i="1"/>
  <c r="F14" i="1"/>
  <c r="F9" i="1"/>
  <c r="G4" i="1" l="1"/>
  <c r="B20" i="1" s="1"/>
  <c r="B47" i="1" l="1"/>
  <c r="A47" i="1" s="1"/>
  <c r="B44" i="1"/>
  <c r="A44" i="1" s="1"/>
  <c r="B46" i="1"/>
  <c r="A46" i="1" s="1"/>
  <c r="B49" i="1"/>
  <c r="A49" i="1" s="1"/>
  <c r="B45" i="1"/>
  <c r="A45" i="1" s="1"/>
  <c r="B48" i="1"/>
  <c r="A48" i="1" s="1"/>
  <c r="B35" i="1"/>
  <c r="A35" i="1" s="1"/>
  <c r="B13" i="1"/>
  <c r="B34" i="1"/>
  <c r="A34" i="1" s="1"/>
  <c r="B23" i="1"/>
  <c r="A23" i="1" s="1"/>
  <c r="B12" i="1"/>
  <c r="B37" i="1"/>
  <c r="A37" i="1" s="1"/>
  <c r="B33" i="1"/>
  <c r="A33" i="1" s="1"/>
  <c r="B22" i="1"/>
  <c r="A22" i="1" s="1"/>
  <c r="B11" i="1"/>
  <c r="B36" i="1"/>
  <c r="A36" i="1" s="1"/>
  <c r="B32" i="1"/>
  <c r="A32" i="1" s="1"/>
  <c r="B25" i="1"/>
  <c r="A25" i="1" s="1"/>
  <c r="B21" i="1"/>
  <c r="A21" i="1" s="1"/>
  <c r="B14" i="1"/>
  <c r="B10" i="1"/>
  <c r="A10" i="1" s="1"/>
  <c r="B24" i="1"/>
  <c r="A24" i="1" s="1"/>
  <c r="A20" i="1"/>
  <c r="B9" i="1"/>
  <c r="Q9" i="1"/>
  <c r="P9" i="1"/>
  <c r="O9" i="1"/>
  <c r="N9" i="1"/>
  <c r="M9" i="1"/>
  <c r="L9" i="1"/>
  <c r="K9" i="1"/>
  <c r="J9" i="1"/>
  <c r="D62" i="1" l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P20" i="1" l="1"/>
  <c r="L20" i="1"/>
  <c r="Q20" i="1"/>
  <c r="I20" i="1"/>
  <c r="J20" i="1"/>
  <c r="O20" i="1"/>
  <c r="K20" i="1"/>
  <c r="M20" i="1"/>
  <c r="N20" i="1"/>
  <c r="O44" i="1"/>
  <c r="K44" i="1"/>
  <c r="N44" i="1"/>
  <c r="Q44" i="1"/>
  <c r="I44" i="1"/>
  <c r="P44" i="1"/>
  <c r="L44" i="1"/>
  <c r="J44" i="1"/>
  <c r="M44" i="1"/>
  <c r="N48" i="1"/>
  <c r="J48" i="1"/>
  <c r="Q48" i="1"/>
  <c r="I48" i="1"/>
  <c r="L48" i="1"/>
  <c r="O48" i="1"/>
  <c r="K48" i="1"/>
  <c r="M48" i="1"/>
  <c r="P48" i="1"/>
  <c r="N21" i="1"/>
  <c r="J21" i="1"/>
  <c r="K21" i="1"/>
  <c r="L21" i="1"/>
  <c r="Q21" i="1"/>
  <c r="M21" i="1"/>
  <c r="I21" i="1"/>
  <c r="O21" i="1"/>
  <c r="P21" i="1"/>
  <c r="O45" i="1"/>
  <c r="K45" i="1"/>
  <c r="J45" i="1"/>
  <c r="M45" i="1"/>
  <c r="P45" i="1"/>
  <c r="L45" i="1"/>
  <c r="N45" i="1"/>
  <c r="Q45" i="1"/>
  <c r="I45" i="1"/>
  <c r="Q22" i="1"/>
  <c r="M22" i="1"/>
  <c r="N22" i="1"/>
  <c r="O22" i="1"/>
  <c r="P22" i="1"/>
  <c r="P46" i="1"/>
  <c r="L46" i="1"/>
  <c r="O46" i="1"/>
  <c r="J46" i="1"/>
  <c r="Q46" i="1"/>
  <c r="M46" i="1"/>
  <c r="I46" i="1"/>
  <c r="K46" i="1"/>
  <c r="N46" i="1"/>
  <c r="Q47" i="1"/>
  <c r="M47" i="1"/>
  <c r="I47" i="1"/>
  <c r="L47" i="1"/>
  <c r="O47" i="1"/>
  <c r="N47" i="1"/>
  <c r="J47" i="1"/>
  <c r="P47" i="1"/>
  <c r="K47" i="1"/>
  <c r="Q14" i="1"/>
  <c r="O14" i="1"/>
  <c r="M14" i="1"/>
  <c r="K14" i="1"/>
  <c r="I14" i="1"/>
  <c r="P14" i="1"/>
  <c r="N14" i="1"/>
  <c r="L14" i="1"/>
  <c r="J14" i="1"/>
  <c r="N11" i="1"/>
  <c r="J11" i="1"/>
  <c r="O11" i="1"/>
  <c r="K11" i="1"/>
  <c r="P11" i="1"/>
  <c r="L11" i="1"/>
  <c r="Q11" i="1"/>
  <c r="M11" i="1"/>
  <c r="I11" i="1"/>
  <c r="Q10" i="1"/>
  <c r="P10" i="1"/>
  <c r="O10" i="1"/>
  <c r="N10" i="1"/>
  <c r="M10" i="1"/>
  <c r="L10" i="1"/>
  <c r="K10" i="1"/>
  <c r="J10" i="1"/>
  <c r="I10" i="1"/>
  <c r="P36" i="1"/>
  <c r="N36" i="1"/>
  <c r="L36" i="1"/>
  <c r="J36" i="1"/>
  <c r="Q36" i="1"/>
  <c r="O36" i="1"/>
  <c r="M36" i="1"/>
  <c r="K36" i="1"/>
  <c r="I36" i="1"/>
  <c r="Q35" i="1"/>
  <c r="P35" i="1"/>
  <c r="O35" i="1"/>
  <c r="N35" i="1"/>
  <c r="L35" i="1"/>
  <c r="K35" i="1"/>
  <c r="J35" i="1"/>
  <c r="I35" i="1"/>
  <c r="M35" i="1"/>
  <c r="P34" i="1"/>
  <c r="N34" i="1"/>
  <c r="L34" i="1"/>
  <c r="J34" i="1"/>
  <c r="Q34" i="1"/>
  <c r="O34" i="1"/>
  <c r="M34" i="1"/>
  <c r="K34" i="1"/>
  <c r="I34" i="1"/>
  <c r="Q33" i="1"/>
  <c r="P33" i="1"/>
  <c r="O33" i="1"/>
  <c r="N33" i="1"/>
  <c r="M33" i="1"/>
  <c r="L33" i="1"/>
  <c r="K33" i="1"/>
  <c r="I33" i="1"/>
  <c r="J33" i="1"/>
  <c r="P32" i="1"/>
  <c r="N32" i="1"/>
  <c r="L32" i="1"/>
  <c r="J32" i="1"/>
  <c r="Q32" i="1"/>
  <c r="O32" i="1"/>
  <c r="M32" i="1"/>
  <c r="K32" i="1"/>
  <c r="I32" i="1"/>
  <c r="P23" i="1"/>
  <c r="N23" i="1"/>
  <c r="Q23" i="1"/>
  <c r="O23" i="1"/>
  <c r="M23" i="1"/>
  <c r="Q13" i="1"/>
  <c r="O13" i="1"/>
  <c r="M13" i="1"/>
  <c r="K13" i="1"/>
  <c r="I13" i="1"/>
  <c r="P13" i="1"/>
  <c r="N13" i="1"/>
  <c r="L13" i="1"/>
  <c r="J13" i="1"/>
  <c r="Q12" i="1"/>
  <c r="N12" i="1"/>
  <c r="L12" i="1"/>
  <c r="J12" i="1"/>
  <c r="P12" i="1"/>
  <c r="O12" i="1"/>
  <c r="M12" i="1"/>
  <c r="K12" i="1"/>
  <c r="I12" i="1"/>
  <c r="A11" i="1"/>
  <c r="A12" i="1"/>
  <c r="A13" i="1"/>
  <c r="A14" i="1"/>
  <c r="A9" i="1" l="1"/>
</calcChain>
</file>

<file path=xl/sharedStrings.xml><?xml version="1.0" encoding="utf-8"?>
<sst xmlns="http://schemas.openxmlformats.org/spreadsheetml/2006/main" count="190" uniqueCount="72">
  <si>
    <t>Szakmai feladatra jutó kiadások (éves költségvetés)</t>
  </si>
  <si>
    <t>Tanulólétszám</t>
  </si>
  <si>
    <t>Egy tanulóra jutó hányad (térítési díjalap)</t>
  </si>
  <si>
    <t>Kerekítés nélkül</t>
  </si>
  <si>
    <t>Kerekítve</t>
  </si>
  <si>
    <t>Féléves</t>
  </si>
  <si>
    <t>Éves</t>
  </si>
  <si>
    <t>kategóriák</t>
  </si>
  <si>
    <t>5%</t>
  </si>
  <si>
    <t>6%</t>
  </si>
  <si>
    <t>8%</t>
  </si>
  <si>
    <t>10%</t>
  </si>
  <si>
    <t>15%</t>
  </si>
  <si>
    <t>1</t>
  </si>
  <si>
    <t>20%</t>
  </si>
  <si>
    <t>30%</t>
  </si>
  <si>
    <t>40%</t>
  </si>
  <si>
    <t>4,5 - 5</t>
  </si>
  <si>
    <t>25%</t>
  </si>
  <si>
    <t>35%</t>
  </si>
  <si>
    <r>
      <rPr>
        <b/>
        <sz val="12"/>
        <rFont val="Arial Narrow"/>
        <family val="2"/>
        <charset val="238"/>
      </rPr>
      <t xml:space="preserve">Díjkedvezmény alapja:  </t>
    </r>
    <r>
      <rPr>
        <i/>
        <sz val="12"/>
        <rFont val="Arial Narrow"/>
        <family val="2"/>
        <charset val="238"/>
      </rPr>
      <t xml:space="preserve">a mindenkori aktuális legkisebb öregségi nyugdíj </t>
    </r>
  </si>
  <si>
    <t xml:space="preserve">a tanév első napján 6-18 év közötti tanulók TÉRÍTÉSI díja </t>
  </si>
  <si>
    <t>1 főre jutó nettó jövedelem összege</t>
  </si>
  <si>
    <t xml:space="preserve">csökkentés
a megállapított díj </t>
  </si>
  <si>
    <t>Kedvezményes összegek</t>
  </si>
  <si>
    <t>4,0 - 4,4</t>
  </si>
  <si>
    <t>3,5 - 3,9</t>
  </si>
  <si>
    <t>3,0 - 3,4</t>
  </si>
  <si>
    <t>2 - 2,9</t>
  </si>
  <si>
    <t>19%</t>
  </si>
  <si>
    <t>2019-ben</t>
  </si>
  <si>
    <t>a tanév első napján 18. életévét be nem töltött, 6 tanórát meghaladó  tanórai foglalkozást, két művészeti ágat igénybe vevő, vagy két művészeti iskolába járó tanulók   TANDÍJA</t>
  </si>
  <si>
    <r>
      <t xml:space="preserve">a tanév első napján 18. életévét betöltött, 6 tanórát meghaladó  tanórai foglalkozást, két művészeti ágat igénybe vevő, vagy két művészeti  iskolába járó  
</t>
    </r>
    <r>
      <rPr>
        <b/>
        <u/>
        <sz val="12"/>
        <rFont val="Arial Narrow"/>
        <family val="2"/>
        <charset val="238"/>
      </rPr>
      <t>tanulói jogviszonnyal nem rendelkezők, 22 év felettiek TANDÍJA</t>
    </r>
  </si>
  <si>
    <r>
      <t xml:space="preserve">a tanév első napján 18-22 év közötti 
</t>
    </r>
    <r>
      <rPr>
        <b/>
        <u/>
        <sz val="12"/>
        <rFont val="Arial Narrow"/>
        <family val="2"/>
        <charset val="238"/>
      </rPr>
      <t>tanulóI jogviszonnyal rendelkezők</t>
    </r>
    <r>
      <rPr>
        <b/>
        <sz val="12"/>
        <rFont val="Arial Narrow"/>
        <family val="2"/>
        <charset val="238"/>
      </rPr>
      <t xml:space="preserve">  TÉRÍTÉSI díja </t>
    </r>
  </si>
  <si>
    <t>50%</t>
  </si>
  <si>
    <t>PA0501</t>
  </si>
  <si>
    <t>PA1001</t>
  </si>
  <si>
    <t>PA1501</t>
  </si>
  <si>
    <t>PA1801</t>
  </si>
  <si>
    <t>PA2001</t>
  </si>
  <si>
    <t>PA2101</t>
  </si>
  <si>
    <t>PA2401</t>
  </si>
  <si>
    <t>PA3001</t>
  </si>
  <si>
    <t>PA3101</t>
  </si>
  <si>
    <t>PA3202</t>
  </si>
  <si>
    <t>PA3701</t>
  </si>
  <si>
    <t>Művészeti ág</t>
  </si>
  <si>
    <t xml:space="preserve">Zene </t>
  </si>
  <si>
    <t>PA4301</t>
  </si>
  <si>
    <t xml:space="preserve">Egyéb </t>
  </si>
  <si>
    <t>PA4401</t>
  </si>
  <si>
    <t>PA4601</t>
  </si>
  <si>
    <t>Lukin László Alapfokú Művészeti Iskola</t>
  </si>
  <si>
    <t>Andreetti Károly Általános Iskola és Művészeti Iskola</t>
  </si>
  <si>
    <t>Leopold Mozart Alapfokú Művészeti Iskola</t>
  </si>
  <si>
    <t>Intézményi kód</t>
  </si>
  <si>
    <t>Intézmény megnevezése</t>
  </si>
  <si>
    <t>Összes kiadás</t>
  </si>
  <si>
    <t>Szőnyi Erzsébet Alapfokú Művészeti Iskola</t>
  </si>
  <si>
    <t>Diósdi Eötvös József Német Nemzetiségi Általános Iskola és Alapfokú Művészeti Iskola</t>
  </si>
  <si>
    <t>Biatorbágyi Pászti Miklós Alapfokú Művészeti Iskola</t>
  </si>
  <si>
    <t>Herceghalmi Általános Iskola és Alapfokú Művészeti Iskola</t>
  </si>
  <si>
    <t>Összesen</t>
  </si>
  <si>
    <t>Solymári Hunyadi Mátyás Német Nemzetiségi Általános Iskola, Alapfokú Művészeti Iskola</t>
  </si>
  <si>
    <t>Pilisszentiváni Német Nemzetiségi Általános Iskola és Alapfokú Művészeti Iskola</t>
  </si>
  <si>
    <t>Pilisvörösvári Cziffra György Alapfokú Művészeti Iskola</t>
  </si>
  <si>
    <t>Czövek Erna Alapfokú Művészeti Iskola</t>
  </si>
  <si>
    <t>József Nádor Általános Iskola és Alapfokú Művészeti Iskola (ÖKO Iskola)</t>
  </si>
  <si>
    <t>Pilisborosjenői Német Nemzetiségi Általános Iskola és Alapfokú Művészeti Iskola</t>
  </si>
  <si>
    <t>Százhalombattai Alapfokú Művészeti Iskola</t>
  </si>
  <si>
    <t>mindenkori legkisebb öregségi nyugdíj%-a</t>
  </si>
  <si>
    <t>Függelék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</si>
</sst>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0\ &quot;Ft&quot;"/>
    <numFmt numFmtId="165" formatCode="_-* #,##0\ _F_t_-;\-* #,##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4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u/>
      <sz val="13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/>
    <xf numFmtId="3" fontId="8" fillId="0" borderId="0" xfId="0" applyNumberFormat="1" applyFont="1"/>
    <xf numFmtId="3" fontId="7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 applyFill="1" applyBorder="1" applyAlignment="1"/>
    <xf numFmtId="9" fontId="5" fillId="0" borderId="4" xfId="1" applyFont="1" applyFill="1" applyBorder="1" applyAlignment="1">
      <alignment horizontal="center"/>
    </xf>
    <xf numFmtId="9" fontId="5" fillId="0" borderId="4" xfId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5" fillId="0" borderId="0" xfId="0" applyFont="1" applyBorder="1"/>
    <xf numFmtId="1" fontId="5" fillId="0" borderId="0" xfId="0" applyNumberFormat="1" applyFont="1" applyFill="1" applyBorder="1" applyAlignment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/>
    <xf numFmtId="3" fontId="3" fillId="0" borderId="0" xfId="0" applyNumberFormat="1" applyFont="1" applyFill="1" applyBorder="1" applyAlignment="1"/>
    <xf numFmtId="9" fontId="3" fillId="0" borderId="4" xfId="1" applyFont="1" applyBorder="1" applyAlignment="1">
      <alignment horizontal="center"/>
    </xf>
    <xf numFmtId="3" fontId="11" fillId="0" borderId="0" xfId="0" applyNumberFormat="1" applyFont="1"/>
    <xf numFmtId="3" fontId="11" fillId="0" borderId="0" xfId="0" applyNumberFormat="1" applyFont="1" applyAlignment="1">
      <alignment vertical="center"/>
    </xf>
    <xf numFmtId="0" fontId="3" fillId="0" borderId="0" xfId="0" applyFont="1" applyBorder="1"/>
    <xf numFmtId="0" fontId="14" fillId="0" borderId="0" xfId="0" applyFont="1" applyBorder="1" applyAlignment="1">
      <alignment horizontal="center"/>
    </xf>
    <xf numFmtId="3" fontId="15" fillId="0" borderId="0" xfId="0" applyNumberFormat="1" applyFont="1" applyBorder="1"/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3" fontId="16" fillId="0" borderId="3" xfId="0" applyNumberFormat="1" applyFont="1" applyFill="1" applyBorder="1"/>
    <xf numFmtId="3" fontId="16" fillId="0" borderId="4" xfId="0" applyNumberFormat="1" applyFont="1" applyFill="1" applyBorder="1"/>
    <xf numFmtId="0" fontId="11" fillId="0" borderId="0" xfId="0" applyFont="1" applyAlignment="1">
      <alignment horizontal="right"/>
    </xf>
    <xf numFmtId="10" fontId="10" fillId="0" borderId="0" xfId="0" applyNumberFormat="1" applyFont="1"/>
    <xf numFmtId="0" fontId="11" fillId="0" borderId="0" xfId="0" applyFont="1"/>
    <xf numFmtId="9" fontId="5" fillId="4" borderId="4" xfId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2" fillId="2" borderId="4" xfId="0" applyNumberFormat="1" applyFont="1" applyFill="1" applyBorder="1" applyAlignment="1"/>
    <xf numFmtId="0" fontId="0" fillId="0" borderId="0" xfId="0" applyAlignment="1">
      <alignment horizontal="center"/>
    </xf>
    <xf numFmtId="165" fontId="0" fillId="0" borderId="0" xfId="2" applyNumberFormat="1" applyFont="1"/>
    <xf numFmtId="0" fontId="0" fillId="0" borderId="4" xfId="0" applyBorder="1" applyAlignment="1">
      <alignment horizontal="center"/>
    </xf>
    <xf numFmtId="165" fontId="0" fillId="0" borderId="4" xfId="2" applyNumberFormat="1" applyFont="1" applyBorder="1"/>
    <xf numFmtId="0" fontId="0" fillId="0" borderId="4" xfId="0" applyBorder="1"/>
    <xf numFmtId="0" fontId="0" fillId="0" borderId="4" xfId="0" applyBorder="1" applyAlignment="1">
      <alignment horizontal="left"/>
    </xf>
    <xf numFmtId="165" fontId="18" fillId="0" borderId="4" xfId="2" applyNumberFormat="1" applyFont="1" applyBorder="1"/>
    <xf numFmtId="0" fontId="18" fillId="0" borderId="4" xfId="0" applyFont="1" applyBorder="1" applyAlignment="1">
      <alignment horizontal="right"/>
    </xf>
    <xf numFmtId="164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/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/>
    <xf numFmtId="3" fontId="5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165" fontId="0" fillId="0" borderId="4" xfId="2" applyNumberFormat="1" applyFont="1" applyFill="1" applyBorder="1"/>
    <xf numFmtId="0" fontId="0" fillId="0" borderId="4" xfId="0" applyFill="1" applyBorder="1" applyAlignment="1">
      <alignment horizontal="left"/>
    </xf>
    <xf numFmtId="0" fontId="0" fillId="0" borderId="0" xfId="0" applyFill="1"/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16" fillId="0" borderId="4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Normal="100" zoomScaleSheetLayoutView="90" workbookViewId="0">
      <selection activeCell="A3" sqref="A3:F3"/>
    </sheetView>
  </sheetViews>
  <sheetFormatPr defaultColWidth="9.140625" defaultRowHeight="15.75" x14ac:dyDescent="0.25"/>
  <cols>
    <col min="1" max="6" width="12.7109375" style="3" customWidth="1"/>
    <col min="7" max="7" width="25.42578125" style="3" customWidth="1"/>
    <col min="8" max="8" width="12.7109375" style="3" customWidth="1"/>
    <col min="9" max="12" width="10.7109375" style="3" customWidth="1"/>
    <col min="13" max="13" width="10.7109375" style="4" customWidth="1"/>
    <col min="14" max="14" width="10.7109375" customWidth="1"/>
    <col min="15" max="15" width="10.7109375" style="5" customWidth="1"/>
    <col min="16" max="17" width="10.7109375" style="3" customWidth="1"/>
    <col min="18" max="16384" width="9.140625" style="3"/>
  </cols>
  <sheetData>
    <row r="1" spans="1:17" x14ac:dyDescent="0.25">
      <c r="A1" s="92" t="s">
        <v>71</v>
      </c>
      <c r="B1" s="92"/>
      <c r="C1" s="92"/>
      <c r="D1" s="92"/>
      <c r="E1" s="92"/>
      <c r="F1" s="93"/>
    </row>
    <row r="2" spans="1:17" x14ac:dyDescent="0.25">
      <c r="A2" s="92" t="s">
        <v>0</v>
      </c>
      <c r="B2" s="92"/>
      <c r="C2" s="92"/>
      <c r="D2" s="92"/>
      <c r="E2" s="92"/>
      <c r="F2" s="93"/>
      <c r="G2" s="74">
        <v>1261736000</v>
      </c>
      <c r="H2" s="1"/>
      <c r="I2" s="1"/>
      <c r="J2" s="2"/>
    </row>
    <row r="3" spans="1:17" x14ac:dyDescent="0.25">
      <c r="A3" s="92" t="s">
        <v>1</v>
      </c>
      <c r="B3" s="92"/>
      <c r="C3" s="92"/>
      <c r="D3" s="92"/>
      <c r="E3" s="92"/>
      <c r="F3" s="93"/>
      <c r="G3" s="75">
        <v>3685</v>
      </c>
      <c r="H3" s="1"/>
      <c r="I3" s="6"/>
      <c r="J3" s="2"/>
    </row>
    <row r="4" spans="1:17" x14ac:dyDescent="0.25">
      <c r="A4" s="92" t="s">
        <v>2</v>
      </c>
      <c r="B4" s="92"/>
      <c r="C4" s="92"/>
      <c r="D4" s="92"/>
      <c r="E4" s="92"/>
      <c r="F4" s="93"/>
      <c r="G4" s="65">
        <f>G2/G3</f>
        <v>342397.829036635</v>
      </c>
      <c r="H4" s="1"/>
      <c r="I4" s="1"/>
      <c r="J4" s="7"/>
    </row>
    <row r="5" spans="1:17" x14ac:dyDescent="0.25">
      <c r="A5" s="1"/>
      <c r="B5" s="1"/>
      <c r="C5" s="1"/>
      <c r="D5" s="1"/>
      <c r="E5" s="1"/>
      <c r="F5" s="1"/>
      <c r="G5" s="1"/>
      <c r="H5" s="1"/>
    </row>
    <row r="6" spans="1:17" ht="24" customHeight="1" thickBot="1" x14ac:dyDescent="0.25">
      <c r="A6" s="94" t="s">
        <v>21</v>
      </c>
      <c r="B6" s="94"/>
      <c r="C6" s="94"/>
      <c r="D6" s="94"/>
      <c r="E6" s="94"/>
      <c r="F6" s="94"/>
      <c r="G6" s="94"/>
      <c r="H6" s="8"/>
      <c r="I6" s="102" t="s">
        <v>24</v>
      </c>
      <c r="J6" s="102"/>
      <c r="K6" s="102"/>
      <c r="L6" s="102"/>
      <c r="M6" s="102"/>
      <c r="N6" s="102"/>
      <c r="O6" s="102"/>
      <c r="P6" s="102"/>
      <c r="Q6" s="102"/>
    </row>
    <row r="7" spans="1:17" ht="16.5" thickTop="1" x14ac:dyDescent="0.25">
      <c r="A7" s="87" t="s">
        <v>3</v>
      </c>
      <c r="B7" s="87"/>
      <c r="C7" s="87"/>
      <c r="D7" s="88"/>
      <c r="E7" s="89" t="s">
        <v>4</v>
      </c>
      <c r="F7" s="90"/>
      <c r="G7" s="91"/>
      <c r="H7" s="9"/>
      <c r="I7" s="10"/>
      <c r="J7" s="11"/>
      <c r="K7" s="11"/>
      <c r="L7" s="11"/>
      <c r="M7" s="11"/>
      <c r="N7" s="12"/>
      <c r="O7" s="13"/>
      <c r="P7" s="11"/>
      <c r="Q7" s="14"/>
    </row>
    <row r="8" spans="1:17" x14ac:dyDescent="0.25">
      <c r="A8" s="15" t="s">
        <v>5</v>
      </c>
      <c r="B8" s="15" t="s">
        <v>6</v>
      </c>
      <c r="C8" s="16" t="s">
        <v>7</v>
      </c>
      <c r="D8" s="17"/>
      <c r="E8" s="18" t="s">
        <v>5</v>
      </c>
      <c r="F8" s="15" t="s">
        <v>6</v>
      </c>
      <c r="G8" s="64" t="s">
        <v>7</v>
      </c>
      <c r="H8" s="19"/>
      <c r="I8" s="53">
        <v>0.1</v>
      </c>
      <c r="J8" s="53">
        <v>0.2</v>
      </c>
      <c r="K8" s="53">
        <v>0.3</v>
      </c>
      <c r="L8" s="53">
        <v>0.4</v>
      </c>
      <c r="M8" s="53">
        <v>0.5</v>
      </c>
      <c r="N8" s="53">
        <v>0.6</v>
      </c>
      <c r="O8" s="53">
        <v>0.7</v>
      </c>
      <c r="P8" s="53">
        <v>0.8</v>
      </c>
      <c r="Q8" s="53">
        <v>0.9</v>
      </c>
    </row>
    <row r="9" spans="1:17" x14ac:dyDescent="0.25">
      <c r="A9" s="76">
        <f>SUM(B9/2)</f>
        <v>8559.9457259158753</v>
      </c>
      <c r="B9" s="76">
        <f>D9*G4</f>
        <v>17119.891451831751</v>
      </c>
      <c r="C9" s="22" t="s">
        <v>17</v>
      </c>
      <c r="D9" s="23" t="s">
        <v>8</v>
      </c>
      <c r="E9" s="78">
        <v>8600</v>
      </c>
      <c r="F9" s="81">
        <f>E9*2</f>
        <v>17200</v>
      </c>
      <c r="G9" s="22" t="s">
        <v>17</v>
      </c>
      <c r="H9" s="24"/>
      <c r="I9" s="25">
        <f>E9*0.1</f>
        <v>860</v>
      </c>
      <c r="J9" s="25">
        <f>E9*0.2</f>
        <v>1720</v>
      </c>
      <c r="K9" s="25">
        <f>E9*0.3</f>
        <v>2580</v>
      </c>
      <c r="L9" s="25">
        <f>E9*0.4</f>
        <v>3440</v>
      </c>
      <c r="M9" s="54">
        <f>E9*0.5</f>
        <v>4300</v>
      </c>
      <c r="N9" s="25">
        <f>E9*0.6</f>
        <v>5160</v>
      </c>
      <c r="O9" s="25">
        <f>E9*0.7</f>
        <v>6020</v>
      </c>
      <c r="P9" s="25">
        <f>E9*0.8</f>
        <v>6880</v>
      </c>
      <c r="Q9" s="25">
        <f>E9*0.9</f>
        <v>7740</v>
      </c>
    </row>
    <row r="10" spans="1:17" ht="15.75" customHeight="1" x14ac:dyDescent="0.25">
      <c r="A10" s="76">
        <f>SUM(B10/2)</f>
        <v>10271.934871099049</v>
      </c>
      <c r="B10" s="76">
        <f>D10*G4</f>
        <v>20543.869742198098</v>
      </c>
      <c r="C10" s="22" t="s">
        <v>25</v>
      </c>
      <c r="D10" s="23" t="s">
        <v>9</v>
      </c>
      <c r="E10" s="78">
        <v>10300</v>
      </c>
      <c r="F10" s="81">
        <f t="shared" ref="F10:F14" si="0">E10*2</f>
        <v>20600</v>
      </c>
      <c r="G10" s="22" t="s">
        <v>25</v>
      </c>
      <c r="H10" s="24"/>
      <c r="I10" s="25">
        <f t="shared" ref="I10:I14" si="1">E10*0.1</f>
        <v>1030</v>
      </c>
      <c r="J10" s="25">
        <f t="shared" ref="J10:J14" si="2">E10*0.2</f>
        <v>2060</v>
      </c>
      <c r="K10" s="25">
        <f t="shared" ref="K10:K14" si="3">E10*0.3</f>
        <v>3090</v>
      </c>
      <c r="L10" s="25">
        <f t="shared" ref="L10:L14" si="4">E10*0.4</f>
        <v>4120</v>
      </c>
      <c r="M10" s="54">
        <f t="shared" ref="M10:M14" si="5">E10*0.5</f>
        <v>5150</v>
      </c>
      <c r="N10" s="25">
        <f t="shared" ref="N10:N14" si="6">E10*0.6</f>
        <v>6180</v>
      </c>
      <c r="O10" s="25">
        <f t="shared" ref="O10:O14" si="7">E10*0.7</f>
        <v>7209.9999999999991</v>
      </c>
      <c r="P10" s="25">
        <f t="shared" ref="P10:P14" si="8">E10*0.8</f>
        <v>8240</v>
      </c>
      <c r="Q10" s="25">
        <f t="shared" ref="Q10:Q14" si="9">E10*0.9</f>
        <v>9270</v>
      </c>
    </row>
    <row r="11" spans="1:17" x14ac:dyDescent="0.25">
      <c r="A11" s="76">
        <f t="shared" ref="A11:A14" si="10">SUM(B11/2)</f>
        <v>13695.9131614654</v>
      </c>
      <c r="B11" s="76">
        <f>D11*G4</f>
        <v>27391.8263229308</v>
      </c>
      <c r="C11" s="22" t="s">
        <v>26</v>
      </c>
      <c r="D11" s="23" t="s">
        <v>10</v>
      </c>
      <c r="E11" s="78">
        <v>13700</v>
      </c>
      <c r="F11" s="81">
        <f t="shared" si="0"/>
        <v>27400</v>
      </c>
      <c r="G11" s="22" t="s">
        <v>26</v>
      </c>
      <c r="H11" s="24"/>
      <c r="I11" s="25">
        <f t="shared" si="1"/>
        <v>1370</v>
      </c>
      <c r="J11" s="25">
        <f t="shared" si="2"/>
        <v>2740</v>
      </c>
      <c r="K11" s="25">
        <f t="shared" si="3"/>
        <v>4110</v>
      </c>
      <c r="L11" s="25">
        <f t="shared" si="4"/>
        <v>5480</v>
      </c>
      <c r="M11" s="54">
        <f t="shared" si="5"/>
        <v>6850</v>
      </c>
      <c r="N11" s="25">
        <f t="shared" si="6"/>
        <v>8220</v>
      </c>
      <c r="O11" s="25">
        <f t="shared" si="7"/>
        <v>9590</v>
      </c>
      <c r="P11" s="25">
        <f t="shared" si="8"/>
        <v>10960</v>
      </c>
      <c r="Q11" s="25">
        <f t="shared" si="9"/>
        <v>12330</v>
      </c>
    </row>
    <row r="12" spans="1:17" x14ac:dyDescent="0.25">
      <c r="A12" s="76">
        <f t="shared" si="10"/>
        <v>17119.891451831751</v>
      </c>
      <c r="B12" s="76">
        <f>D12*G4</f>
        <v>34239.782903663501</v>
      </c>
      <c r="C12" s="22" t="s">
        <v>27</v>
      </c>
      <c r="D12" s="23" t="s">
        <v>11</v>
      </c>
      <c r="E12" s="78">
        <v>17100</v>
      </c>
      <c r="F12" s="81">
        <f t="shared" si="0"/>
        <v>34200</v>
      </c>
      <c r="G12" s="22" t="s">
        <v>27</v>
      </c>
      <c r="H12" s="24"/>
      <c r="I12" s="25">
        <f t="shared" si="1"/>
        <v>1710</v>
      </c>
      <c r="J12" s="25">
        <f t="shared" si="2"/>
        <v>3420</v>
      </c>
      <c r="K12" s="25">
        <f t="shared" si="3"/>
        <v>5130</v>
      </c>
      <c r="L12" s="25">
        <f t="shared" si="4"/>
        <v>6840</v>
      </c>
      <c r="M12" s="54">
        <f t="shared" si="5"/>
        <v>8550</v>
      </c>
      <c r="N12" s="25">
        <f t="shared" si="6"/>
        <v>10260</v>
      </c>
      <c r="O12" s="25">
        <f t="shared" si="7"/>
        <v>11970</v>
      </c>
      <c r="P12" s="25">
        <f t="shared" si="8"/>
        <v>13680</v>
      </c>
      <c r="Q12" s="25">
        <f t="shared" si="9"/>
        <v>15390</v>
      </c>
    </row>
    <row r="13" spans="1:17" x14ac:dyDescent="0.25">
      <c r="A13" s="76">
        <f t="shared" si="10"/>
        <v>25679.837177747624</v>
      </c>
      <c r="B13" s="76">
        <f>D13*G4</f>
        <v>51359.674355495248</v>
      </c>
      <c r="C13" s="22" t="s">
        <v>28</v>
      </c>
      <c r="D13" s="23" t="s">
        <v>12</v>
      </c>
      <c r="E13" s="78">
        <v>25700</v>
      </c>
      <c r="F13" s="81">
        <f t="shared" si="0"/>
        <v>51400</v>
      </c>
      <c r="G13" s="22" t="s">
        <v>28</v>
      </c>
      <c r="H13" s="24"/>
      <c r="I13" s="25">
        <f t="shared" si="1"/>
        <v>2570</v>
      </c>
      <c r="J13" s="25">
        <f t="shared" si="2"/>
        <v>5140</v>
      </c>
      <c r="K13" s="25">
        <f t="shared" si="3"/>
        <v>7710</v>
      </c>
      <c r="L13" s="25">
        <f t="shared" si="4"/>
        <v>10280</v>
      </c>
      <c r="M13" s="54">
        <f t="shared" si="5"/>
        <v>12850</v>
      </c>
      <c r="N13" s="25">
        <f t="shared" si="6"/>
        <v>15420</v>
      </c>
      <c r="O13" s="25">
        <f t="shared" si="7"/>
        <v>17990</v>
      </c>
      <c r="P13" s="25">
        <f t="shared" si="8"/>
        <v>20560</v>
      </c>
      <c r="Q13" s="25">
        <f t="shared" si="9"/>
        <v>23130</v>
      </c>
    </row>
    <row r="14" spans="1:17" x14ac:dyDescent="0.25">
      <c r="A14" s="76">
        <f t="shared" si="10"/>
        <v>34239.782903663501</v>
      </c>
      <c r="B14" s="76">
        <f>D14*G4</f>
        <v>68479.565807327002</v>
      </c>
      <c r="C14" s="22" t="s">
        <v>13</v>
      </c>
      <c r="D14" s="23" t="s">
        <v>14</v>
      </c>
      <c r="E14" s="78">
        <v>34200</v>
      </c>
      <c r="F14" s="81">
        <f t="shared" si="0"/>
        <v>68400</v>
      </c>
      <c r="G14" s="22" t="s">
        <v>13</v>
      </c>
      <c r="H14" s="24"/>
      <c r="I14" s="25">
        <f t="shared" si="1"/>
        <v>3420</v>
      </c>
      <c r="J14" s="25">
        <f t="shared" si="2"/>
        <v>6840</v>
      </c>
      <c r="K14" s="25">
        <f t="shared" si="3"/>
        <v>10260</v>
      </c>
      <c r="L14" s="25">
        <f t="shared" si="4"/>
        <v>13680</v>
      </c>
      <c r="M14" s="54">
        <f t="shared" si="5"/>
        <v>17100</v>
      </c>
      <c r="N14" s="25">
        <f t="shared" si="6"/>
        <v>20520</v>
      </c>
      <c r="O14" s="25">
        <f t="shared" si="7"/>
        <v>23940</v>
      </c>
      <c r="P14" s="25">
        <f t="shared" si="8"/>
        <v>27360</v>
      </c>
      <c r="Q14" s="25">
        <f t="shared" si="9"/>
        <v>30780</v>
      </c>
    </row>
    <row r="15" spans="1:17" x14ac:dyDescent="0.25">
      <c r="A15" s="31"/>
      <c r="B15" s="32"/>
      <c r="C15" s="26"/>
      <c r="D15" s="33"/>
      <c r="E15" s="34"/>
      <c r="F15" s="35"/>
      <c r="G15" s="36"/>
      <c r="H15" s="26"/>
      <c r="I15" s="27"/>
      <c r="J15" s="37"/>
      <c r="K15" s="28"/>
      <c r="L15" s="28"/>
      <c r="M15" s="28"/>
      <c r="N15" s="28"/>
      <c r="O15" s="29"/>
      <c r="P15" s="30"/>
      <c r="Q15" s="30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38"/>
      <c r="J16" s="38"/>
      <c r="K16" s="30"/>
      <c r="L16" s="30"/>
      <c r="M16" s="30"/>
      <c r="N16" s="30"/>
      <c r="O16" s="29"/>
      <c r="P16" s="30"/>
      <c r="Q16" s="30"/>
    </row>
    <row r="17" spans="1:17" ht="40.5" customHeight="1" thickBot="1" x14ac:dyDescent="0.25">
      <c r="A17" s="95" t="s">
        <v>33</v>
      </c>
      <c r="B17" s="94"/>
      <c r="C17" s="94"/>
      <c r="D17" s="94"/>
      <c r="E17" s="94"/>
      <c r="F17" s="94"/>
      <c r="G17" s="94"/>
      <c r="H17" s="8"/>
      <c r="I17" s="102" t="s">
        <v>24</v>
      </c>
      <c r="J17" s="102"/>
      <c r="K17" s="102"/>
      <c r="L17" s="102"/>
      <c r="M17" s="102"/>
      <c r="N17" s="102"/>
      <c r="O17" s="102"/>
      <c r="P17" s="102"/>
      <c r="Q17" s="102"/>
    </row>
    <row r="18" spans="1:17" ht="16.5" thickTop="1" x14ac:dyDescent="0.25">
      <c r="A18" s="87" t="s">
        <v>3</v>
      </c>
      <c r="B18" s="87"/>
      <c r="C18" s="87"/>
      <c r="D18" s="88"/>
      <c r="E18" s="89" t="s">
        <v>4</v>
      </c>
      <c r="F18" s="90"/>
      <c r="G18" s="91"/>
      <c r="H18" s="9"/>
      <c r="I18" s="39"/>
      <c r="J18" s="38"/>
      <c r="K18" s="30"/>
      <c r="L18" s="30"/>
      <c r="M18" s="30"/>
      <c r="N18" s="30"/>
      <c r="O18" s="29"/>
      <c r="P18" s="30"/>
      <c r="Q18" s="30"/>
    </row>
    <row r="19" spans="1:17" x14ac:dyDescent="0.25">
      <c r="A19" s="15" t="s">
        <v>5</v>
      </c>
      <c r="B19" s="15" t="s">
        <v>6</v>
      </c>
      <c r="C19" s="16" t="s">
        <v>7</v>
      </c>
      <c r="D19" s="17"/>
      <c r="E19" s="18" t="s">
        <v>5</v>
      </c>
      <c r="F19" s="15" t="s">
        <v>6</v>
      </c>
      <c r="G19" s="64" t="s">
        <v>7</v>
      </c>
      <c r="H19" s="19"/>
      <c r="I19" s="20">
        <v>0.1</v>
      </c>
      <c r="J19" s="21">
        <v>0.2</v>
      </c>
      <c r="K19" s="20">
        <v>0.3</v>
      </c>
      <c r="L19" s="21">
        <v>0.4</v>
      </c>
      <c r="M19" s="53">
        <v>0.5</v>
      </c>
      <c r="N19" s="21">
        <v>0.6</v>
      </c>
      <c r="O19" s="20">
        <v>0.7</v>
      </c>
      <c r="P19" s="21">
        <v>0.8</v>
      </c>
      <c r="Q19" s="20">
        <v>0.9</v>
      </c>
    </row>
    <row r="20" spans="1:17" x14ac:dyDescent="0.25">
      <c r="A20" s="76">
        <f>SUM(B20/2)</f>
        <v>25679.837177747624</v>
      </c>
      <c r="B20" s="77">
        <f>D20*G4</f>
        <v>51359.674355495248</v>
      </c>
      <c r="C20" s="22" t="s">
        <v>17</v>
      </c>
      <c r="D20" s="40">
        <v>0.15</v>
      </c>
      <c r="E20" s="78">
        <v>25700</v>
      </c>
      <c r="F20" s="79">
        <f>E20*2</f>
        <v>51400</v>
      </c>
      <c r="G20" s="22" t="s">
        <v>17</v>
      </c>
      <c r="I20" s="25">
        <f>E20*0.1</f>
        <v>2570</v>
      </c>
      <c r="J20" s="25">
        <f>E20*0.2</f>
        <v>5140</v>
      </c>
      <c r="K20" s="25">
        <f>E20*0.3</f>
        <v>7710</v>
      </c>
      <c r="L20" s="25">
        <f>E20*0.4</f>
        <v>10280</v>
      </c>
      <c r="M20" s="54">
        <f>E20*0.5</f>
        <v>12850</v>
      </c>
      <c r="N20" s="25">
        <f>E20*0.6</f>
        <v>15420</v>
      </c>
      <c r="O20" s="25">
        <f>E20*0.7</f>
        <v>17990</v>
      </c>
      <c r="P20" s="25">
        <f>E20*0.8</f>
        <v>20560</v>
      </c>
      <c r="Q20" s="25">
        <f>E20*0.9</f>
        <v>23130</v>
      </c>
    </row>
    <row r="21" spans="1:17" x14ac:dyDescent="0.25">
      <c r="A21" s="76">
        <f t="shared" ref="A21:A25" si="11">SUM(B21/2)</f>
        <v>29103.815468113979</v>
      </c>
      <c r="B21" s="77">
        <f>D21*G4</f>
        <v>58207.630936227957</v>
      </c>
      <c r="C21" s="22" t="s">
        <v>25</v>
      </c>
      <c r="D21" s="40">
        <v>0.17</v>
      </c>
      <c r="E21" s="78">
        <v>29100</v>
      </c>
      <c r="F21" s="79">
        <f t="shared" ref="F21:F25" si="12">E21*2</f>
        <v>58200</v>
      </c>
      <c r="G21" s="22" t="s">
        <v>25</v>
      </c>
      <c r="I21" s="25">
        <f t="shared" ref="I21:I25" si="13">E21*0.1</f>
        <v>2910</v>
      </c>
      <c r="J21" s="25">
        <f t="shared" ref="J21:J25" si="14">E21*0.2</f>
        <v>5820</v>
      </c>
      <c r="K21" s="25">
        <f t="shared" ref="K21:K25" si="15">E21*0.3</f>
        <v>8730</v>
      </c>
      <c r="L21" s="25">
        <f t="shared" ref="L21:L25" si="16">E21*0.4</f>
        <v>11640</v>
      </c>
      <c r="M21" s="54">
        <f t="shared" ref="M21:M25" si="17">E21*0.5</f>
        <v>14550</v>
      </c>
      <c r="N21" s="25">
        <f t="shared" ref="N21:N25" si="18">E21*0.6</f>
        <v>17460</v>
      </c>
      <c r="O21" s="25">
        <f t="shared" ref="O21:O25" si="19">E21*0.7</f>
        <v>20370</v>
      </c>
      <c r="P21" s="25">
        <f t="shared" ref="P21:P25" si="20">E21*0.8</f>
        <v>23280</v>
      </c>
      <c r="Q21" s="25">
        <f t="shared" ref="Q21:Q25" si="21">E21*0.9</f>
        <v>26190</v>
      </c>
    </row>
    <row r="22" spans="1:17" x14ac:dyDescent="0.25">
      <c r="A22" s="76">
        <f t="shared" si="11"/>
        <v>32527.793758480326</v>
      </c>
      <c r="B22" s="77">
        <f>D22*G4</f>
        <v>65055.587516960652</v>
      </c>
      <c r="C22" s="22" t="s">
        <v>26</v>
      </c>
      <c r="D22" s="23" t="s">
        <v>29</v>
      </c>
      <c r="E22" s="78">
        <v>32500</v>
      </c>
      <c r="F22" s="79">
        <f t="shared" si="12"/>
        <v>65000</v>
      </c>
      <c r="G22" s="22" t="s">
        <v>26</v>
      </c>
      <c r="I22" s="25">
        <f t="shared" si="13"/>
        <v>3250</v>
      </c>
      <c r="J22" s="25">
        <f t="shared" si="14"/>
        <v>6500</v>
      </c>
      <c r="K22" s="25">
        <f t="shared" si="15"/>
        <v>9750</v>
      </c>
      <c r="L22" s="25">
        <f t="shared" si="16"/>
        <v>13000</v>
      </c>
      <c r="M22" s="54">
        <f t="shared" si="17"/>
        <v>16250</v>
      </c>
      <c r="N22" s="25">
        <f t="shared" si="18"/>
        <v>19500</v>
      </c>
      <c r="O22" s="25">
        <f t="shared" si="19"/>
        <v>22750</v>
      </c>
      <c r="P22" s="25">
        <f t="shared" si="20"/>
        <v>26000</v>
      </c>
      <c r="Q22" s="25">
        <f t="shared" si="21"/>
        <v>29250</v>
      </c>
    </row>
    <row r="23" spans="1:17" x14ac:dyDescent="0.25">
      <c r="A23" s="76">
        <f t="shared" si="11"/>
        <v>34239.782903663501</v>
      </c>
      <c r="B23" s="77">
        <f>D23*G4</f>
        <v>68479.565807327002</v>
      </c>
      <c r="C23" s="22" t="s">
        <v>27</v>
      </c>
      <c r="D23" s="23" t="s">
        <v>14</v>
      </c>
      <c r="E23" s="78">
        <v>34200</v>
      </c>
      <c r="F23" s="80">
        <f t="shared" si="12"/>
        <v>68400</v>
      </c>
      <c r="G23" s="22" t="s">
        <v>27</v>
      </c>
      <c r="I23" s="25">
        <f t="shared" si="13"/>
        <v>3420</v>
      </c>
      <c r="J23" s="25">
        <f t="shared" si="14"/>
        <v>6840</v>
      </c>
      <c r="K23" s="25">
        <f t="shared" si="15"/>
        <v>10260</v>
      </c>
      <c r="L23" s="25">
        <f t="shared" si="16"/>
        <v>13680</v>
      </c>
      <c r="M23" s="54">
        <f t="shared" si="17"/>
        <v>17100</v>
      </c>
      <c r="N23" s="25">
        <f t="shared" si="18"/>
        <v>20520</v>
      </c>
      <c r="O23" s="25">
        <f t="shared" si="19"/>
        <v>23940</v>
      </c>
      <c r="P23" s="25">
        <f t="shared" si="20"/>
        <v>27360</v>
      </c>
      <c r="Q23" s="25">
        <f t="shared" si="21"/>
        <v>30780</v>
      </c>
    </row>
    <row r="24" spans="1:17" x14ac:dyDescent="0.25">
      <c r="A24" s="76">
        <f t="shared" si="11"/>
        <v>51359.674355495248</v>
      </c>
      <c r="B24" s="77">
        <f>D24*G4</f>
        <v>102719.3487109905</v>
      </c>
      <c r="C24" s="22" t="s">
        <v>28</v>
      </c>
      <c r="D24" s="23" t="s">
        <v>15</v>
      </c>
      <c r="E24" s="78">
        <v>51400</v>
      </c>
      <c r="F24" s="80">
        <f t="shared" si="12"/>
        <v>102800</v>
      </c>
      <c r="G24" s="22" t="s">
        <v>28</v>
      </c>
      <c r="I24" s="25">
        <f t="shared" si="13"/>
        <v>5140</v>
      </c>
      <c r="J24" s="25">
        <f t="shared" si="14"/>
        <v>10280</v>
      </c>
      <c r="K24" s="25">
        <f t="shared" si="15"/>
        <v>15420</v>
      </c>
      <c r="L24" s="25">
        <f t="shared" si="16"/>
        <v>20560</v>
      </c>
      <c r="M24" s="54">
        <f t="shared" si="17"/>
        <v>25700</v>
      </c>
      <c r="N24" s="25">
        <f t="shared" si="18"/>
        <v>30840</v>
      </c>
      <c r="O24" s="25">
        <f t="shared" si="19"/>
        <v>35980</v>
      </c>
      <c r="P24" s="25">
        <f t="shared" si="20"/>
        <v>41120</v>
      </c>
      <c r="Q24" s="25">
        <f t="shared" si="21"/>
        <v>46260</v>
      </c>
    </row>
    <row r="25" spans="1:17" x14ac:dyDescent="0.25">
      <c r="A25" s="76">
        <f t="shared" si="11"/>
        <v>68479.565807327002</v>
      </c>
      <c r="B25" s="77">
        <f>D25*G4</f>
        <v>136959.131614654</v>
      </c>
      <c r="C25" s="22" t="s">
        <v>13</v>
      </c>
      <c r="D25" s="23" t="s">
        <v>16</v>
      </c>
      <c r="E25" s="78">
        <v>68500</v>
      </c>
      <c r="F25" s="80">
        <f t="shared" si="12"/>
        <v>137000</v>
      </c>
      <c r="G25" s="22" t="s">
        <v>13</v>
      </c>
      <c r="H25" s="1"/>
      <c r="I25" s="25">
        <f t="shared" si="13"/>
        <v>6850</v>
      </c>
      <c r="J25" s="25">
        <f t="shared" si="14"/>
        <v>13700</v>
      </c>
      <c r="K25" s="25">
        <f t="shared" si="15"/>
        <v>20550</v>
      </c>
      <c r="L25" s="25">
        <f t="shared" si="16"/>
        <v>27400</v>
      </c>
      <c r="M25" s="54">
        <f t="shared" si="17"/>
        <v>34250</v>
      </c>
      <c r="N25" s="25">
        <f t="shared" si="18"/>
        <v>41100</v>
      </c>
      <c r="O25" s="25">
        <f t="shared" si="19"/>
        <v>47950</v>
      </c>
      <c r="P25" s="25">
        <f t="shared" si="20"/>
        <v>54800</v>
      </c>
      <c r="Q25" s="25">
        <f t="shared" si="21"/>
        <v>61650</v>
      </c>
    </row>
    <row r="26" spans="1:17" x14ac:dyDescent="0.25">
      <c r="A26" s="56"/>
      <c r="B26" s="57"/>
      <c r="C26" s="58"/>
      <c r="D26" s="59"/>
      <c r="E26" s="60"/>
      <c r="F26" s="61"/>
      <c r="G26" s="58"/>
      <c r="H26" s="1"/>
      <c r="I26" s="62"/>
      <c r="J26" s="62"/>
      <c r="K26" s="62"/>
      <c r="L26" s="62"/>
      <c r="M26" s="28"/>
      <c r="N26" s="62"/>
      <c r="O26" s="62"/>
      <c r="P26" s="62"/>
      <c r="Q26" s="62"/>
    </row>
    <row r="27" spans="1:17" ht="5.25" customHeight="1" x14ac:dyDescent="0.25">
      <c r="A27" s="1"/>
      <c r="B27" s="1"/>
      <c r="C27" s="1"/>
      <c r="D27" s="1"/>
      <c r="E27" s="1"/>
      <c r="F27" s="1"/>
      <c r="G27" s="1"/>
      <c r="H27" s="1"/>
      <c r="I27" s="30"/>
      <c r="J27" s="41"/>
      <c r="K27" s="30"/>
      <c r="L27" s="30"/>
      <c r="M27" s="30"/>
      <c r="N27" s="30"/>
      <c r="O27" s="29"/>
      <c r="P27" s="30"/>
      <c r="Q27" s="30"/>
    </row>
    <row r="28" spans="1:17" ht="22.5" customHeight="1" x14ac:dyDescent="0.2">
      <c r="A28" s="96" t="s">
        <v>31</v>
      </c>
      <c r="B28" s="97"/>
      <c r="C28" s="97"/>
      <c r="D28" s="97"/>
      <c r="E28" s="97"/>
      <c r="F28" s="97"/>
      <c r="G28" s="97"/>
      <c r="H28" s="8"/>
      <c r="I28" s="101" t="s">
        <v>24</v>
      </c>
      <c r="J28" s="101"/>
      <c r="K28" s="101"/>
      <c r="L28" s="101"/>
      <c r="M28" s="101"/>
      <c r="N28" s="101"/>
      <c r="O28" s="101"/>
      <c r="P28" s="101"/>
      <c r="Q28" s="101"/>
    </row>
    <row r="29" spans="1:17" ht="30" customHeight="1" thickBot="1" x14ac:dyDescent="0.25">
      <c r="A29" s="97"/>
      <c r="B29" s="97"/>
      <c r="C29" s="97"/>
      <c r="D29" s="97"/>
      <c r="E29" s="97"/>
      <c r="F29" s="97"/>
      <c r="G29" s="97"/>
      <c r="H29" s="8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6.5" thickTop="1" x14ac:dyDescent="0.25">
      <c r="A30" s="87" t="s">
        <v>3</v>
      </c>
      <c r="B30" s="87"/>
      <c r="C30" s="87"/>
      <c r="D30" s="88"/>
      <c r="E30" s="89" t="s">
        <v>4</v>
      </c>
      <c r="F30" s="90"/>
      <c r="G30" s="91"/>
      <c r="H30" s="9"/>
      <c r="I30" s="39"/>
      <c r="J30" s="41"/>
      <c r="K30" s="30"/>
      <c r="L30" s="30"/>
      <c r="M30" s="30"/>
      <c r="N30" s="30"/>
      <c r="O30" s="29"/>
      <c r="P30" s="30"/>
      <c r="Q30" s="30"/>
    </row>
    <row r="31" spans="1:17" x14ac:dyDescent="0.25">
      <c r="A31" s="15" t="s">
        <v>5</v>
      </c>
      <c r="B31" s="15" t="s">
        <v>6</v>
      </c>
      <c r="C31" s="16" t="s">
        <v>7</v>
      </c>
      <c r="D31" s="17"/>
      <c r="E31" s="18" t="s">
        <v>5</v>
      </c>
      <c r="F31" s="15" t="s">
        <v>6</v>
      </c>
      <c r="G31" s="64" t="s">
        <v>7</v>
      </c>
      <c r="H31" s="19"/>
      <c r="I31" s="53">
        <v>0.1</v>
      </c>
      <c r="J31" s="53">
        <v>0.2</v>
      </c>
      <c r="K31" s="53">
        <v>0.3</v>
      </c>
      <c r="L31" s="53">
        <v>0.4</v>
      </c>
      <c r="M31" s="53">
        <v>0.5</v>
      </c>
      <c r="N31" s="53">
        <v>0.6</v>
      </c>
      <c r="O31" s="53">
        <v>0.7</v>
      </c>
      <c r="P31" s="53">
        <v>0.8</v>
      </c>
      <c r="Q31" s="53">
        <v>0.9</v>
      </c>
    </row>
    <row r="32" spans="1:17" x14ac:dyDescent="0.25">
      <c r="A32" s="76">
        <f>SUM(B32/2)</f>
        <v>25679.837177747624</v>
      </c>
      <c r="B32" s="77">
        <f>D32*G4</f>
        <v>51359.674355495248</v>
      </c>
      <c r="C32" s="22" t="s">
        <v>17</v>
      </c>
      <c r="D32" s="40">
        <v>0.15</v>
      </c>
      <c r="E32" s="78">
        <v>25700</v>
      </c>
      <c r="F32" s="80">
        <f>E32*2</f>
        <v>51400</v>
      </c>
      <c r="G32" s="22" t="s">
        <v>17</v>
      </c>
      <c r="I32" s="25">
        <f>E32*0.1</f>
        <v>2570</v>
      </c>
      <c r="J32" s="25">
        <f>E32*0.2</f>
        <v>5140</v>
      </c>
      <c r="K32" s="25">
        <f>E32*0.3</f>
        <v>7710</v>
      </c>
      <c r="L32" s="25">
        <f>E32*0.4</f>
        <v>10280</v>
      </c>
      <c r="M32" s="54">
        <f>E32*0.5</f>
        <v>12850</v>
      </c>
      <c r="N32" s="25">
        <f>E32*0.6</f>
        <v>15420</v>
      </c>
      <c r="O32" s="25">
        <f>E32*0.7</f>
        <v>17990</v>
      </c>
      <c r="P32" s="25">
        <f>E32*0.8</f>
        <v>20560</v>
      </c>
      <c r="Q32" s="25">
        <f>E32*0.9</f>
        <v>23130</v>
      </c>
    </row>
    <row r="33" spans="1:17" x14ac:dyDescent="0.25">
      <c r="A33" s="76">
        <f t="shared" ref="A33:A37" si="22">SUM(B33/2)</f>
        <v>34239.782903663501</v>
      </c>
      <c r="B33" s="77">
        <f>D33*G4</f>
        <v>68479.565807327002</v>
      </c>
      <c r="C33" s="22" t="s">
        <v>25</v>
      </c>
      <c r="D33" s="23" t="s">
        <v>14</v>
      </c>
      <c r="E33" s="78">
        <v>34200</v>
      </c>
      <c r="F33" s="80">
        <f t="shared" ref="F33:F37" si="23">E33*2</f>
        <v>68400</v>
      </c>
      <c r="G33" s="22" t="s">
        <v>25</v>
      </c>
      <c r="I33" s="25">
        <f t="shared" ref="I33:I37" si="24">E33*0.1</f>
        <v>3420</v>
      </c>
      <c r="J33" s="25">
        <f t="shared" ref="J33:J37" si="25">E33*0.2</f>
        <v>6840</v>
      </c>
      <c r="K33" s="25">
        <f t="shared" ref="K33:K37" si="26">E33*0.3</f>
        <v>10260</v>
      </c>
      <c r="L33" s="25">
        <f t="shared" ref="L33:L37" si="27">E33*0.4</f>
        <v>13680</v>
      </c>
      <c r="M33" s="54">
        <f t="shared" ref="M33:M37" si="28">E33*0.5</f>
        <v>17100</v>
      </c>
      <c r="N33" s="25">
        <f t="shared" ref="N33:N37" si="29">E33*0.6</f>
        <v>20520</v>
      </c>
      <c r="O33" s="25">
        <f t="shared" ref="O33:O37" si="30">E33*0.7</f>
        <v>23940</v>
      </c>
      <c r="P33" s="25">
        <f t="shared" ref="P33:P37" si="31">E33*0.8</f>
        <v>27360</v>
      </c>
      <c r="Q33" s="25">
        <f t="shared" ref="Q33:Q37" si="32">E33*0.9</f>
        <v>30780</v>
      </c>
    </row>
    <row r="34" spans="1:17" x14ac:dyDescent="0.25">
      <c r="A34" s="76">
        <f t="shared" si="22"/>
        <v>42799.728629579375</v>
      </c>
      <c r="B34" s="77">
        <f>D34*G4</f>
        <v>85599.457259158749</v>
      </c>
      <c r="C34" s="22" t="s">
        <v>26</v>
      </c>
      <c r="D34" s="23" t="s">
        <v>18</v>
      </c>
      <c r="E34" s="78">
        <v>42800</v>
      </c>
      <c r="F34" s="80">
        <f t="shared" si="23"/>
        <v>85600</v>
      </c>
      <c r="G34" s="22" t="s">
        <v>26</v>
      </c>
      <c r="I34" s="25">
        <f t="shared" si="24"/>
        <v>4280</v>
      </c>
      <c r="J34" s="25">
        <f t="shared" si="25"/>
        <v>8560</v>
      </c>
      <c r="K34" s="25">
        <f t="shared" si="26"/>
        <v>12840</v>
      </c>
      <c r="L34" s="25">
        <f t="shared" si="27"/>
        <v>17120</v>
      </c>
      <c r="M34" s="54">
        <f t="shared" si="28"/>
        <v>21400</v>
      </c>
      <c r="N34" s="25">
        <f t="shared" si="29"/>
        <v>25680</v>
      </c>
      <c r="O34" s="25">
        <f t="shared" si="30"/>
        <v>29959.999999999996</v>
      </c>
      <c r="P34" s="25">
        <f t="shared" si="31"/>
        <v>34240</v>
      </c>
      <c r="Q34" s="25">
        <f t="shared" si="32"/>
        <v>38520</v>
      </c>
    </row>
    <row r="35" spans="1:17" x14ac:dyDescent="0.25">
      <c r="A35" s="76">
        <f t="shared" si="22"/>
        <v>51359.674355495248</v>
      </c>
      <c r="B35" s="77">
        <f>D35*G4</f>
        <v>102719.3487109905</v>
      </c>
      <c r="C35" s="22" t="s">
        <v>27</v>
      </c>
      <c r="D35" s="23" t="s">
        <v>15</v>
      </c>
      <c r="E35" s="78">
        <v>51400</v>
      </c>
      <c r="F35" s="80">
        <f t="shared" si="23"/>
        <v>102800</v>
      </c>
      <c r="G35" s="22" t="s">
        <v>27</v>
      </c>
      <c r="I35" s="25">
        <f t="shared" si="24"/>
        <v>5140</v>
      </c>
      <c r="J35" s="25">
        <f t="shared" si="25"/>
        <v>10280</v>
      </c>
      <c r="K35" s="25">
        <f t="shared" si="26"/>
        <v>15420</v>
      </c>
      <c r="L35" s="25">
        <f t="shared" si="27"/>
        <v>20560</v>
      </c>
      <c r="M35" s="54">
        <f t="shared" si="28"/>
        <v>25700</v>
      </c>
      <c r="N35" s="25">
        <f t="shared" si="29"/>
        <v>30840</v>
      </c>
      <c r="O35" s="25">
        <f t="shared" si="30"/>
        <v>35980</v>
      </c>
      <c r="P35" s="25">
        <f t="shared" si="31"/>
        <v>41120</v>
      </c>
      <c r="Q35" s="25">
        <f t="shared" si="32"/>
        <v>46260</v>
      </c>
    </row>
    <row r="36" spans="1:17" x14ac:dyDescent="0.25">
      <c r="A36" s="76">
        <f t="shared" si="22"/>
        <v>59919.620081411122</v>
      </c>
      <c r="B36" s="77">
        <f>D36*G4</f>
        <v>119839.24016282224</v>
      </c>
      <c r="C36" s="22" t="s">
        <v>28</v>
      </c>
      <c r="D36" s="23" t="s">
        <v>19</v>
      </c>
      <c r="E36" s="78">
        <v>59900</v>
      </c>
      <c r="F36" s="80">
        <f t="shared" si="23"/>
        <v>119800</v>
      </c>
      <c r="G36" s="22" t="s">
        <v>28</v>
      </c>
      <c r="I36" s="25">
        <f t="shared" si="24"/>
        <v>5990</v>
      </c>
      <c r="J36" s="25">
        <f t="shared" si="25"/>
        <v>11980</v>
      </c>
      <c r="K36" s="25">
        <f t="shared" si="26"/>
        <v>17970</v>
      </c>
      <c r="L36" s="25">
        <f t="shared" si="27"/>
        <v>23960</v>
      </c>
      <c r="M36" s="54">
        <f t="shared" si="28"/>
        <v>29950</v>
      </c>
      <c r="N36" s="25">
        <f t="shared" si="29"/>
        <v>35940</v>
      </c>
      <c r="O36" s="25">
        <f t="shared" si="30"/>
        <v>41930</v>
      </c>
      <c r="P36" s="25">
        <f t="shared" si="31"/>
        <v>47920</v>
      </c>
      <c r="Q36" s="25">
        <f t="shared" si="32"/>
        <v>53910</v>
      </c>
    </row>
    <row r="37" spans="1:17" x14ac:dyDescent="0.25">
      <c r="A37" s="76">
        <f t="shared" si="22"/>
        <v>68479.565807327002</v>
      </c>
      <c r="B37" s="77">
        <f>D37*G4</f>
        <v>136959.131614654</v>
      </c>
      <c r="C37" s="22" t="s">
        <v>13</v>
      </c>
      <c r="D37" s="23" t="s">
        <v>16</v>
      </c>
      <c r="E37" s="78">
        <v>68500</v>
      </c>
      <c r="F37" s="80">
        <f t="shared" si="23"/>
        <v>137000</v>
      </c>
      <c r="G37" s="22" t="s">
        <v>13</v>
      </c>
      <c r="H37" s="26"/>
      <c r="I37" s="25">
        <f t="shared" si="24"/>
        <v>6850</v>
      </c>
      <c r="J37" s="25">
        <f t="shared" si="25"/>
        <v>13700</v>
      </c>
      <c r="K37" s="25">
        <f t="shared" si="26"/>
        <v>20550</v>
      </c>
      <c r="L37" s="25">
        <f t="shared" si="27"/>
        <v>27400</v>
      </c>
      <c r="M37" s="54">
        <f t="shared" si="28"/>
        <v>34250</v>
      </c>
      <c r="N37" s="25">
        <f t="shared" si="29"/>
        <v>41100</v>
      </c>
      <c r="O37" s="25">
        <f t="shared" si="30"/>
        <v>47950</v>
      </c>
      <c r="P37" s="25">
        <f t="shared" si="31"/>
        <v>54800</v>
      </c>
      <c r="Q37" s="25">
        <f t="shared" si="32"/>
        <v>61650</v>
      </c>
    </row>
    <row r="38" spans="1:17" x14ac:dyDescent="0.25">
      <c r="A38" s="56"/>
      <c r="B38" s="57"/>
      <c r="C38" s="58"/>
      <c r="D38" s="59"/>
      <c r="E38" s="60"/>
      <c r="F38" s="61"/>
      <c r="G38" s="58"/>
      <c r="H38" s="26"/>
      <c r="I38" s="27"/>
      <c r="J38" s="28"/>
      <c r="K38" s="28"/>
      <c r="L38" s="28"/>
      <c r="M38" s="28"/>
      <c r="N38" s="42"/>
      <c r="O38" s="29"/>
      <c r="P38" s="30"/>
      <c r="Q38" s="30"/>
    </row>
    <row r="39" spans="1:17" x14ac:dyDescent="0.25">
      <c r="A39" s="31"/>
      <c r="B39" s="32"/>
      <c r="C39" s="26"/>
      <c r="D39" s="33"/>
      <c r="E39" s="34"/>
      <c r="F39" s="35"/>
      <c r="G39" s="36"/>
      <c r="H39" s="26"/>
      <c r="I39" s="27"/>
      <c r="J39" s="28"/>
      <c r="K39" s="28"/>
      <c r="L39" s="28"/>
      <c r="M39" s="28"/>
      <c r="N39" s="42"/>
      <c r="O39" s="29"/>
      <c r="P39" s="30"/>
      <c r="Q39" s="30"/>
    </row>
    <row r="40" spans="1:17" ht="22.9" customHeight="1" x14ac:dyDescent="0.25">
      <c r="A40" s="96" t="s">
        <v>32</v>
      </c>
      <c r="B40" s="96"/>
      <c r="C40" s="96"/>
      <c r="D40" s="96"/>
      <c r="E40" s="96"/>
      <c r="F40" s="96"/>
      <c r="G40" s="96"/>
      <c r="H40" s="26"/>
      <c r="I40" s="101" t="s">
        <v>24</v>
      </c>
      <c r="J40" s="101"/>
      <c r="K40" s="101"/>
      <c r="L40" s="101"/>
      <c r="M40" s="101"/>
      <c r="N40" s="101"/>
      <c r="O40" s="101"/>
      <c r="P40" s="101"/>
      <c r="Q40" s="101"/>
    </row>
    <row r="41" spans="1:17" ht="34.5" customHeight="1" thickBot="1" x14ac:dyDescent="0.3">
      <c r="A41" s="96"/>
      <c r="B41" s="96"/>
      <c r="C41" s="96"/>
      <c r="D41" s="96"/>
      <c r="E41" s="96"/>
      <c r="F41" s="96"/>
      <c r="G41" s="96"/>
      <c r="H41" s="26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16.5" thickTop="1" x14ac:dyDescent="0.25">
      <c r="A42" s="87" t="s">
        <v>3</v>
      </c>
      <c r="B42" s="87"/>
      <c r="C42" s="87"/>
      <c r="D42" s="88"/>
      <c r="E42" s="89" t="s">
        <v>4</v>
      </c>
      <c r="F42" s="90"/>
      <c r="G42" s="91"/>
      <c r="H42" s="9"/>
      <c r="I42" s="39"/>
      <c r="J42" s="41"/>
      <c r="K42" s="30"/>
      <c r="L42" s="30"/>
      <c r="M42" s="30"/>
      <c r="N42" s="30"/>
      <c r="O42" s="29"/>
      <c r="P42" s="30"/>
      <c r="Q42" s="30"/>
    </row>
    <row r="43" spans="1:17" x14ac:dyDescent="0.25">
      <c r="A43" s="15" t="s">
        <v>5</v>
      </c>
      <c r="B43" s="15" t="s">
        <v>6</v>
      </c>
      <c r="C43" s="16" t="s">
        <v>7</v>
      </c>
      <c r="D43" s="17"/>
      <c r="E43" s="18" t="s">
        <v>5</v>
      </c>
      <c r="F43" s="15" t="s">
        <v>6</v>
      </c>
      <c r="G43" s="64" t="s">
        <v>7</v>
      </c>
      <c r="H43" s="19"/>
      <c r="I43" s="53">
        <v>0.1</v>
      </c>
      <c r="J43" s="53">
        <v>0.2</v>
      </c>
      <c r="K43" s="53">
        <v>0.3</v>
      </c>
      <c r="L43" s="53">
        <v>0.4</v>
      </c>
      <c r="M43" s="53">
        <v>0.5</v>
      </c>
      <c r="N43" s="53">
        <v>0.6</v>
      </c>
      <c r="O43" s="53">
        <v>0.7</v>
      </c>
      <c r="P43" s="53">
        <v>0.8</v>
      </c>
      <c r="Q43" s="53">
        <v>0.9</v>
      </c>
    </row>
    <row r="44" spans="1:17" x14ac:dyDescent="0.25">
      <c r="A44" s="76">
        <f>SUM(B44/2)</f>
        <v>34239.782903663501</v>
      </c>
      <c r="B44" s="77">
        <f>D44*G4</f>
        <v>68479.565807327002</v>
      </c>
      <c r="C44" s="22" t="s">
        <v>17</v>
      </c>
      <c r="D44" s="40" t="s">
        <v>14</v>
      </c>
      <c r="E44" s="78">
        <v>34200</v>
      </c>
      <c r="F44" s="79">
        <f>E44*2</f>
        <v>68400</v>
      </c>
      <c r="G44" s="22" t="s">
        <v>17</v>
      </c>
      <c r="I44" s="25">
        <f>E44*0.1</f>
        <v>3420</v>
      </c>
      <c r="J44" s="25">
        <f>E44*0.2</f>
        <v>6840</v>
      </c>
      <c r="K44" s="25">
        <f>E44*0.3</f>
        <v>10260</v>
      </c>
      <c r="L44" s="25">
        <f>E44*0.4</f>
        <v>13680</v>
      </c>
      <c r="M44" s="54">
        <f>E44*0.5</f>
        <v>17100</v>
      </c>
      <c r="N44" s="25">
        <f>E44*0.6</f>
        <v>20520</v>
      </c>
      <c r="O44" s="25">
        <f>E44*0.7</f>
        <v>23940</v>
      </c>
      <c r="P44" s="25">
        <f>E44*0.8</f>
        <v>27360</v>
      </c>
      <c r="Q44" s="25">
        <f>E44*0.9</f>
        <v>30780</v>
      </c>
    </row>
    <row r="45" spans="1:17" x14ac:dyDescent="0.25">
      <c r="A45" s="76">
        <f t="shared" ref="A45:A49" si="33">SUM(B45/2)</f>
        <v>42799.728629579375</v>
      </c>
      <c r="B45" s="77">
        <f>D45*G4</f>
        <v>85599.457259158749</v>
      </c>
      <c r="C45" s="22" t="s">
        <v>25</v>
      </c>
      <c r="D45" s="23" t="s">
        <v>18</v>
      </c>
      <c r="E45" s="78">
        <v>42800</v>
      </c>
      <c r="F45" s="80">
        <f t="shared" ref="F45:F49" si="34">E45*2</f>
        <v>85600</v>
      </c>
      <c r="G45" s="22" t="s">
        <v>25</v>
      </c>
      <c r="I45" s="25">
        <f t="shared" ref="I45:I49" si="35">E45*0.1</f>
        <v>4280</v>
      </c>
      <c r="J45" s="25">
        <f t="shared" ref="J45:J49" si="36">E45*0.2</f>
        <v>8560</v>
      </c>
      <c r="K45" s="25">
        <f t="shared" ref="K45:K49" si="37">E45*0.3</f>
        <v>12840</v>
      </c>
      <c r="L45" s="25">
        <f t="shared" ref="L45:L49" si="38">E45*0.4</f>
        <v>17120</v>
      </c>
      <c r="M45" s="54">
        <f t="shared" ref="M45:M49" si="39">E45*0.5</f>
        <v>21400</v>
      </c>
      <c r="N45" s="25">
        <f t="shared" ref="N45:N49" si="40">E45*0.6</f>
        <v>25680</v>
      </c>
      <c r="O45" s="25">
        <f t="shared" ref="O45:O49" si="41">E45*0.7</f>
        <v>29959.999999999996</v>
      </c>
      <c r="P45" s="25">
        <f t="shared" ref="P45:P49" si="42">E45*0.8</f>
        <v>34240</v>
      </c>
      <c r="Q45" s="25">
        <f t="shared" ref="Q45:Q49" si="43">E45*0.9</f>
        <v>38520</v>
      </c>
    </row>
    <row r="46" spans="1:17" x14ac:dyDescent="0.25">
      <c r="A46" s="76">
        <f t="shared" si="33"/>
        <v>51359.674355495248</v>
      </c>
      <c r="B46" s="77">
        <f>D46*G4</f>
        <v>102719.3487109905</v>
      </c>
      <c r="C46" s="22" t="s">
        <v>26</v>
      </c>
      <c r="D46" s="23" t="s">
        <v>15</v>
      </c>
      <c r="E46" s="78">
        <v>51400</v>
      </c>
      <c r="F46" s="80">
        <f t="shared" si="34"/>
        <v>102800</v>
      </c>
      <c r="G46" s="22" t="s">
        <v>26</v>
      </c>
      <c r="I46" s="25">
        <f t="shared" si="35"/>
        <v>5140</v>
      </c>
      <c r="J46" s="25">
        <f t="shared" si="36"/>
        <v>10280</v>
      </c>
      <c r="K46" s="25">
        <f t="shared" si="37"/>
        <v>15420</v>
      </c>
      <c r="L46" s="25">
        <f t="shared" si="38"/>
        <v>20560</v>
      </c>
      <c r="M46" s="54">
        <f t="shared" si="39"/>
        <v>25700</v>
      </c>
      <c r="N46" s="25">
        <f t="shared" si="40"/>
        <v>30840</v>
      </c>
      <c r="O46" s="25">
        <f t="shared" si="41"/>
        <v>35980</v>
      </c>
      <c r="P46" s="25">
        <f t="shared" si="42"/>
        <v>41120</v>
      </c>
      <c r="Q46" s="25">
        <f t="shared" si="43"/>
        <v>46260</v>
      </c>
    </row>
    <row r="47" spans="1:17" x14ac:dyDescent="0.25">
      <c r="A47" s="76">
        <f t="shared" si="33"/>
        <v>59919.620081411122</v>
      </c>
      <c r="B47" s="77">
        <f>D47*G4</f>
        <v>119839.24016282224</v>
      </c>
      <c r="C47" s="22" t="s">
        <v>27</v>
      </c>
      <c r="D47" s="23" t="s">
        <v>19</v>
      </c>
      <c r="E47" s="78">
        <v>59900</v>
      </c>
      <c r="F47" s="80">
        <f t="shared" si="34"/>
        <v>119800</v>
      </c>
      <c r="G47" s="22" t="s">
        <v>27</v>
      </c>
      <c r="I47" s="25">
        <f t="shared" si="35"/>
        <v>5990</v>
      </c>
      <c r="J47" s="25">
        <f t="shared" si="36"/>
        <v>11980</v>
      </c>
      <c r="K47" s="25">
        <f t="shared" si="37"/>
        <v>17970</v>
      </c>
      <c r="L47" s="25">
        <f t="shared" si="38"/>
        <v>23960</v>
      </c>
      <c r="M47" s="54">
        <f t="shared" si="39"/>
        <v>29950</v>
      </c>
      <c r="N47" s="25">
        <f t="shared" si="40"/>
        <v>35940</v>
      </c>
      <c r="O47" s="25">
        <f t="shared" si="41"/>
        <v>41930</v>
      </c>
      <c r="P47" s="25">
        <f t="shared" si="42"/>
        <v>47920</v>
      </c>
      <c r="Q47" s="25">
        <f t="shared" si="43"/>
        <v>53910</v>
      </c>
    </row>
    <row r="48" spans="1:17" x14ac:dyDescent="0.25">
      <c r="A48" s="76">
        <f t="shared" si="33"/>
        <v>68479.565807327002</v>
      </c>
      <c r="B48" s="77">
        <f>D48*G4</f>
        <v>136959.131614654</v>
      </c>
      <c r="C48" s="22" t="s">
        <v>28</v>
      </c>
      <c r="D48" s="23" t="s">
        <v>16</v>
      </c>
      <c r="E48" s="78">
        <v>68500</v>
      </c>
      <c r="F48" s="80">
        <f t="shared" si="34"/>
        <v>137000</v>
      </c>
      <c r="G48" s="22" t="s">
        <v>28</v>
      </c>
      <c r="I48" s="25">
        <f t="shared" si="35"/>
        <v>6850</v>
      </c>
      <c r="J48" s="25">
        <f t="shared" si="36"/>
        <v>13700</v>
      </c>
      <c r="K48" s="25">
        <f t="shared" si="37"/>
        <v>20550</v>
      </c>
      <c r="L48" s="25">
        <f t="shared" si="38"/>
        <v>27400</v>
      </c>
      <c r="M48" s="54">
        <f t="shared" si="39"/>
        <v>34250</v>
      </c>
      <c r="N48" s="25">
        <f t="shared" si="40"/>
        <v>41100</v>
      </c>
      <c r="O48" s="25">
        <f t="shared" si="41"/>
        <v>47950</v>
      </c>
      <c r="P48" s="25">
        <f t="shared" si="42"/>
        <v>54800</v>
      </c>
      <c r="Q48" s="25">
        <f t="shared" si="43"/>
        <v>61650</v>
      </c>
    </row>
    <row r="49" spans="1:17" x14ac:dyDescent="0.25">
      <c r="A49" s="77">
        <f t="shared" si="33"/>
        <v>85599.457259158749</v>
      </c>
      <c r="B49" s="77">
        <f>D49*G4</f>
        <v>171198.9145183175</v>
      </c>
      <c r="C49" s="22" t="s">
        <v>13</v>
      </c>
      <c r="D49" s="23" t="s">
        <v>34</v>
      </c>
      <c r="E49" s="78">
        <v>85600</v>
      </c>
      <c r="F49" s="80">
        <f t="shared" si="34"/>
        <v>171200</v>
      </c>
      <c r="G49" s="22" t="s">
        <v>13</v>
      </c>
      <c r="H49" s="1"/>
      <c r="I49" s="25">
        <f t="shared" si="35"/>
        <v>8560</v>
      </c>
      <c r="J49" s="25">
        <f t="shared" si="36"/>
        <v>17120</v>
      </c>
      <c r="K49" s="25">
        <f t="shared" si="37"/>
        <v>25680</v>
      </c>
      <c r="L49" s="25">
        <f t="shared" si="38"/>
        <v>34240</v>
      </c>
      <c r="M49" s="54">
        <f t="shared" si="39"/>
        <v>42800</v>
      </c>
      <c r="N49" s="25">
        <f t="shared" si="40"/>
        <v>51360</v>
      </c>
      <c r="O49" s="25">
        <f t="shared" si="41"/>
        <v>59919.999999999993</v>
      </c>
      <c r="P49" s="25">
        <f t="shared" si="42"/>
        <v>68480</v>
      </c>
      <c r="Q49" s="25">
        <f t="shared" si="43"/>
        <v>77040</v>
      </c>
    </row>
    <row r="50" spans="1:17" ht="16.5" thickBot="1" x14ac:dyDescent="0.3">
      <c r="A50" s="1"/>
      <c r="B50" s="1"/>
      <c r="C50" s="1"/>
      <c r="D50" s="1"/>
      <c r="E50" s="1"/>
      <c r="F50" s="1"/>
      <c r="G50" s="1"/>
      <c r="H50" s="1"/>
      <c r="I50" s="30"/>
      <c r="J50" s="41"/>
      <c r="K50" s="30"/>
      <c r="L50" s="30"/>
      <c r="M50" s="30"/>
      <c r="N50" s="30"/>
      <c r="O50" s="29"/>
      <c r="P50" s="30"/>
      <c r="Q50" s="30"/>
    </row>
    <row r="51" spans="1:17" ht="16.5" thickBot="1" x14ac:dyDescent="0.3">
      <c r="A51" s="103" t="s">
        <v>20</v>
      </c>
      <c r="B51" s="103"/>
      <c r="C51" s="103"/>
      <c r="D51" s="103"/>
      <c r="E51" s="103"/>
      <c r="F51" s="103"/>
      <c r="G51" s="103"/>
      <c r="H51" s="55" t="s">
        <v>30</v>
      </c>
      <c r="I51" s="63">
        <v>28500</v>
      </c>
      <c r="J51" s="30"/>
      <c r="K51" s="30"/>
      <c r="L51" s="30"/>
      <c r="M51" s="30"/>
      <c r="N51" s="30"/>
      <c r="O51" s="29"/>
      <c r="P51" s="30"/>
      <c r="Q51" s="30"/>
    </row>
    <row r="52" spans="1:17" x14ac:dyDescent="0.25">
      <c r="A52" s="43"/>
      <c r="B52" s="43"/>
      <c r="C52" s="43"/>
      <c r="D52" s="43"/>
      <c r="E52" s="43"/>
      <c r="F52" s="43"/>
      <c r="G52" s="44"/>
      <c r="H52" s="45"/>
      <c r="I52" s="30"/>
      <c r="J52" s="30"/>
      <c r="K52" s="30"/>
      <c r="L52" s="30"/>
      <c r="M52" s="30"/>
      <c r="N52" s="30"/>
      <c r="O52" s="29"/>
      <c r="P52" s="30"/>
      <c r="Q52" s="30"/>
    </row>
    <row r="53" spans="1:17" ht="47.25" customHeight="1" x14ac:dyDescent="0.25">
      <c r="A53" s="98" t="s">
        <v>70</v>
      </c>
      <c r="B53" s="99"/>
      <c r="C53" s="98" t="s">
        <v>22</v>
      </c>
      <c r="D53" s="99"/>
      <c r="E53" s="104" t="s">
        <v>23</v>
      </c>
      <c r="F53" s="104"/>
      <c r="G53" s="1"/>
      <c r="H53" s="1"/>
      <c r="I53" s="30"/>
      <c r="J53" s="30"/>
      <c r="K53" s="30"/>
      <c r="L53" s="30"/>
      <c r="M53" s="30"/>
      <c r="N53" s="30"/>
      <c r="O53" s="29"/>
      <c r="P53" s="30"/>
      <c r="Q53" s="30"/>
    </row>
    <row r="54" spans="1:17" ht="16.5" x14ac:dyDescent="0.3">
      <c r="A54" s="46">
        <v>131</v>
      </c>
      <c r="B54" s="47">
        <v>-135</v>
      </c>
      <c r="C54" s="48">
        <f>SUM(I51*1.31)</f>
        <v>37335</v>
      </c>
      <c r="D54" s="49">
        <f>SUM(I51*1.35)</f>
        <v>38475</v>
      </c>
      <c r="E54" s="100">
        <v>0.1</v>
      </c>
      <c r="F54" s="100"/>
      <c r="G54" s="1"/>
      <c r="H54" s="1"/>
      <c r="I54" s="30"/>
      <c r="J54" s="30"/>
      <c r="K54" s="30"/>
      <c r="L54" s="30"/>
      <c r="M54" s="30"/>
      <c r="N54" s="30"/>
      <c r="O54" s="29"/>
      <c r="P54" s="30"/>
      <c r="Q54" s="30"/>
    </row>
    <row r="55" spans="1:17" ht="16.5" x14ac:dyDescent="0.3">
      <c r="A55" s="46">
        <v>136</v>
      </c>
      <c r="B55" s="47">
        <v>-140</v>
      </c>
      <c r="C55" s="48">
        <f>SUM(I51*1.36)</f>
        <v>38760</v>
      </c>
      <c r="D55" s="49">
        <f>SUM(I51*1.4)</f>
        <v>39900</v>
      </c>
      <c r="E55" s="100">
        <v>0.2</v>
      </c>
      <c r="F55" s="100"/>
      <c r="G55" s="1"/>
      <c r="H55" s="1"/>
      <c r="I55" s="30"/>
      <c r="J55" s="30"/>
      <c r="K55" s="30"/>
      <c r="L55" s="30"/>
      <c r="M55" s="30"/>
      <c r="N55" s="30"/>
      <c r="O55" s="29"/>
      <c r="P55" s="30"/>
      <c r="Q55" s="30"/>
    </row>
    <row r="56" spans="1:17" ht="16.5" x14ac:dyDescent="0.3">
      <c r="A56" s="46">
        <v>141</v>
      </c>
      <c r="B56" s="47">
        <v>-150</v>
      </c>
      <c r="C56" s="48">
        <f>SUM(I51*1.41)</f>
        <v>40185</v>
      </c>
      <c r="D56" s="49">
        <f>SUM(I51*1.5)</f>
        <v>42750</v>
      </c>
      <c r="E56" s="100">
        <v>0.3</v>
      </c>
      <c r="F56" s="100"/>
      <c r="G56" s="1"/>
      <c r="H56" s="1"/>
      <c r="I56" s="30"/>
      <c r="J56" s="30"/>
      <c r="K56" s="30"/>
      <c r="L56" s="30"/>
      <c r="M56" s="30"/>
      <c r="N56" s="30"/>
      <c r="O56" s="29"/>
      <c r="P56" s="30"/>
      <c r="Q56" s="30"/>
    </row>
    <row r="57" spans="1:17" ht="16.5" x14ac:dyDescent="0.3">
      <c r="A57" s="46">
        <v>151</v>
      </c>
      <c r="B57" s="47">
        <v>-160</v>
      </c>
      <c r="C57" s="48">
        <f>SUM(I51*1.51)</f>
        <v>43035</v>
      </c>
      <c r="D57" s="49">
        <f>SUM(I51*1.6)</f>
        <v>45600</v>
      </c>
      <c r="E57" s="100">
        <v>0.4</v>
      </c>
      <c r="F57" s="100"/>
      <c r="G57" s="1"/>
      <c r="H57" s="1"/>
      <c r="I57" s="30"/>
      <c r="J57" s="30"/>
      <c r="K57" s="30"/>
      <c r="L57" s="30"/>
      <c r="M57" s="30"/>
      <c r="N57" s="30"/>
      <c r="O57" s="29"/>
      <c r="P57" s="30"/>
      <c r="Q57" s="30"/>
    </row>
    <row r="58" spans="1:17" ht="16.5" x14ac:dyDescent="0.3">
      <c r="A58" s="46">
        <v>161</v>
      </c>
      <c r="B58" s="47">
        <v>-170</v>
      </c>
      <c r="C58" s="48">
        <f>SUM(I51*1.61)</f>
        <v>45885</v>
      </c>
      <c r="D58" s="49">
        <f>SUM(I51*1.7)</f>
        <v>48450</v>
      </c>
      <c r="E58" s="100">
        <v>0.5</v>
      </c>
      <c r="F58" s="100"/>
      <c r="G58" s="1"/>
      <c r="H58" s="1"/>
      <c r="I58" s="30"/>
      <c r="J58" s="30"/>
      <c r="K58" s="30"/>
      <c r="L58" s="30"/>
      <c r="M58" s="30"/>
      <c r="N58" s="30"/>
      <c r="O58" s="29"/>
      <c r="P58" s="30"/>
      <c r="Q58" s="30"/>
    </row>
    <row r="59" spans="1:17" ht="16.5" x14ac:dyDescent="0.3">
      <c r="A59" s="46">
        <v>171</v>
      </c>
      <c r="B59" s="47">
        <v>-180</v>
      </c>
      <c r="C59" s="48">
        <f>SUM(I51*1.71)</f>
        <v>48735</v>
      </c>
      <c r="D59" s="49">
        <f>SUM(I51*1.8)</f>
        <v>51300</v>
      </c>
      <c r="E59" s="100">
        <v>0.6</v>
      </c>
      <c r="F59" s="100"/>
      <c r="G59" s="1"/>
      <c r="H59" s="1"/>
      <c r="I59" s="30"/>
      <c r="J59" s="30"/>
      <c r="K59" s="30"/>
      <c r="L59" s="30"/>
      <c r="M59" s="30"/>
      <c r="N59" s="30"/>
      <c r="O59" s="29"/>
      <c r="P59" s="30"/>
      <c r="Q59" s="30"/>
    </row>
    <row r="60" spans="1:17" ht="16.5" x14ac:dyDescent="0.3">
      <c r="A60" s="46">
        <v>181</v>
      </c>
      <c r="B60" s="47">
        <v>-190</v>
      </c>
      <c r="C60" s="48">
        <f>SUM(I51*1.81)</f>
        <v>51585</v>
      </c>
      <c r="D60" s="49">
        <f>SUM(I51*1.9)</f>
        <v>54150</v>
      </c>
      <c r="E60" s="100">
        <v>0.7</v>
      </c>
      <c r="F60" s="100"/>
      <c r="G60" s="1"/>
      <c r="H60" s="1"/>
      <c r="I60" s="30"/>
      <c r="J60" s="30"/>
      <c r="K60" s="30"/>
      <c r="L60" s="30"/>
      <c r="M60" s="30"/>
      <c r="N60" s="30"/>
      <c r="O60" s="29"/>
      <c r="P60" s="30"/>
      <c r="Q60" s="30"/>
    </row>
    <row r="61" spans="1:17" ht="16.5" x14ac:dyDescent="0.3">
      <c r="A61" s="46">
        <v>191</v>
      </c>
      <c r="B61" s="47">
        <v>-200</v>
      </c>
      <c r="C61" s="48">
        <f>SUM(I51*1.91)</f>
        <v>54435</v>
      </c>
      <c r="D61" s="49">
        <f>SUM(I51*2)</f>
        <v>57000</v>
      </c>
      <c r="E61" s="100">
        <v>0.8</v>
      </c>
      <c r="F61" s="100"/>
      <c r="G61" s="1"/>
      <c r="H61" s="1"/>
      <c r="I61" s="30"/>
      <c r="J61" s="30"/>
      <c r="K61" s="30"/>
      <c r="L61" s="30"/>
      <c r="M61" s="30"/>
      <c r="N61" s="30"/>
      <c r="O61" s="29"/>
      <c r="P61" s="30"/>
      <c r="Q61" s="30"/>
    </row>
    <row r="62" spans="1:17" ht="16.5" x14ac:dyDescent="0.3">
      <c r="A62" s="46">
        <v>201</v>
      </c>
      <c r="B62" s="47">
        <v>-210</v>
      </c>
      <c r="C62" s="48">
        <f>SUM(I51*2.1)</f>
        <v>59850</v>
      </c>
      <c r="D62" s="49">
        <f>SUM(I51*2.1)</f>
        <v>59850</v>
      </c>
      <c r="E62" s="100">
        <v>0.9</v>
      </c>
      <c r="F62" s="100"/>
      <c r="G62" s="1"/>
      <c r="H62" s="1"/>
      <c r="I62" s="30"/>
      <c r="J62" s="30"/>
      <c r="K62" s="30"/>
      <c r="L62" s="30"/>
      <c r="M62" s="30"/>
      <c r="N62" s="30"/>
      <c r="O62" s="29"/>
      <c r="P62" s="30"/>
      <c r="Q62" s="30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30"/>
      <c r="J63" s="41"/>
      <c r="K63" s="30"/>
      <c r="L63" s="30"/>
      <c r="M63" s="30"/>
      <c r="N63" s="30"/>
      <c r="O63" s="29"/>
      <c r="P63" s="30"/>
      <c r="Q63" s="30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30"/>
      <c r="J64" s="41"/>
      <c r="K64" s="30"/>
      <c r="L64" s="30"/>
      <c r="M64" s="30"/>
      <c r="N64" s="30"/>
      <c r="O64" s="29"/>
      <c r="P64" s="30"/>
      <c r="Q64" s="30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30"/>
      <c r="J65" s="41"/>
      <c r="K65" s="30"/>
      <c r="L65" s="30"/>
      <c r="M65" s="30"/>
      <c r="N65" s="30"/>
      <c r="O65" s="29"/>
      <c r="P65" s="30"/>
      <c r="Q65" s="30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30"/>
      <c r="J66" s="41"/>
      <c r="K66" s="30"/>
      <c r="L66" s="30"/>
      <c r="M66" s="30"/>
      <c r="N66" s="30"/>
      <c r="O66" s="29"/>
      <c r="P66" s="30"/>
      <c r="Q66" s="30"/>
    </row>
    <row r="67" spans="1:17" x14ac:dyDescent="0.25">
      <c r="A67" s="1"/>
      <c r="B67" s="50"/>
      <c r="C67" s="50"/>
      <c r="D67" s="51"/>
      <c r="F67" s="52"/>
      <c r="H67" s="52"/>
      <c r="I67" s="52"/>
    </row>
    <row r="68" spans="1:17" x14ac:dyDescent="0.25">
      <c r="A68" s="1"/>
      <c r="B68" s="50"/>
      <c r="C68" s="50"/>
      <c r="D68" s="51"/>
      <c r="F68" s="52"/>
      <c r="H68" s="52"/>
      <c r="I68" s="52"/>
    </row>
    <row r="69" spans="1:17" x14ac:dyDescent="0.25">
      <c r="A69" s="1"/>
      <c r="B69" s="50"/>
      <c r="C69" s="50"/>
      <c r="D69" s="51"/>
      <c r="F69" s="52"/>
      <c r="H69" s="52"/>
      <c r="I69" s="52"/>
    </row>
    <row r="70" spans="1:17" x14ac:dyDescent="0.25">
      <c r="A70" s="1"/>
      <c r="B70" s="50"/>
      <c r="C70" s="50"/>
      <c r="D70" s="51"/>
      <c r="F70" s="52"/>
      <c r="H70" s="52"/>
      <c r="I70" s="52"/>
    </row>
    <row r="71" spans="1:17" x14ac:dyDescent="0.25">
      <c r="A71" s="1"/>
      <c r="B71" s="50"/>
      <c r="C71" s="50"/>
      <c r="D71" s="51"/>
      <c r="F71" s="52"/>
      <c r="H71" s="52"/>
      <c r="I71" s="52"/>
    </row>
    <row r="72" spans="1:17" x14ac:dyDescent="0.25">
      <c r="A72" s="1"/>
    </row>
    <row r="73" spans="1:17" x14ac:dyDescent="0.25">
      <c r="A73" s="1"/>
      <c r="M73" s="3"/>
      <c r="N73" s="3"/>
      <c r="O73" s="3"/>
    </row>
    <row r="74" spans="1:17" x14ac:dyDescent="0.25">
      <c r="A74" s="1"/>
      <c r="M74" s="3"/>
      <c r="N74" s="3"/>
      <c r="O74" s="3"/>
    </row>
    <row r="75" spans="1:17" x14ac:dyDescent="0.25">
      <c r="A75" s="1"/>
      <c r="M75" s="3"/>
      <c r="N75" s="3"/>
      <c r="O75" s="3"/>
    </row>
    <row r="76" spans="1:17" x14ac:dyDescent="0.25">
      <c r="A76" s="1"/>
      <c r="M76" s="3"/>
      <c r="N76" s="3"/>
      <c r="O76" s="3"/>
    </row>
    <row r="77" spans="1:17" x14ac:dyDescent="0.25">
      <c r="A77" s="1"/>
      <c r="M77" s="3"/>
      <c r="N77" s="3"/>
      <c r="O77" s="3"/>
    </row>
    <row r="78" spans="1:17" x14ac:dyDescent="0.25">
      <c r="A78" s="1"/>
      <c r="M78" s="3"/>
      <c r="N78" s="3"/>
      <c r="O78" s="3"/>
    </row>
    <row r="79" spans="1:17" x14ac:dyDescent="0.25">
      <c r="A79" s="1"/>
      <c r="M79" s="3"/>
      <c r="N79" s="3"/>
      <c r="O79" s="3"/>
    </row>
    <row r="80" spans="1:17" x14ac:dyDescent="0.25">
      <c r="A80" s="1"/>
      <c r="M80" s="3"/>
      <c r="N80" s="3"/>
      <c r="O80" s="3"/>
    </row>
    <row r="81" spans="1:15" x14ac:dyDescent="0.25">
      <c r="A81" s="1"/>
      <c r="M81" s="3"/>
      <c r="N81" s="3"/>
      <c r="O81" s="3"/>
    </row>
  </sheetData>
  <mergeCells count="33">
    <mergeCell ref="A1:F1"/>
    <mergeCell ref="I28:Q29"/>
    <mergeCell ref="I40:Q41"/>
    <mergeCell ref="A40:G41"/>
    <mergeCell ref="E62:F62"/>
    <mergeCell ref="I6:Q6"/>
    <mergeCell ref="I17:Q17"/>
    <mergeCell ref="A51:G51"/>
    <mergeCell ref="E56:F56"/>
    <mergeCell ref="E57:F57"/>
    <mergeCell ref="E58:F58"/>
    <mergeCell ref="E59:F59"/>
    <mergeCell ref="E60:F60"/>
    <mergeCell ref="E61:F61"/>
    <mergeCell ref="E53:F53"/>
    <mergeCell ref="A53:B53"/>
    <mergeCell ref="C53:D53"/>
    <mergeCell ref="E54:F54"/>
    <mergeCell ref="E55:F55"/>
    <mergeCell ref="A42:D42"/>
    <mergeCell ref="E42:G42"/>
    <mergeCell ref="A17:G17"/>
    <mergeCell ref="A18:D18"/>
    <mergeCell ref="E18:G18"/>
    <mergeCell ref="A28:G29"/>
    <mergeCell ref="A30:D30"/>
    <mergeCell ref="E30:G30"/>
    <mergeCell ref="A7:D7"/>
    <mergeCell ref="E7:G7"/>
    <mergeCell ref="A2:F2"/>
    <mergeCell ref="A3:F3"/>
    <mergeCell ref="A4:F4"/>
    <mergeCell ref="A6:G6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rowBreaks count="1" manualBreakCount="1">
    <brk id="39" max="16383" man="1"/>
  </rowBreaks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4" sqref="C4:C5"/>
    </sheetView>
  </sheetViews>
  <sheetFormatPr defaultRowHeight="15" x14ac:dyDescent="0.25"/>
  <cols>
    <col min="1" max="1" width="14.85546875" style="66" bestFit="1" customWidth="1"/>
    <col min="2" max="2" width="79.28515625" customWidth="1"/>
    <col min="3" max="3" width="17.28515625" style="67" customWidth="1"/>
    <col min="4" max="4" width="15.140625" style="66" customWidth="1"/>
  </cols>
  <sheetData>
    <row r="1" spans="1:4" x14ac:dyDescent="0.25">
      <c r="A1" s="105" t="s">
        <v>0</v>
      </c>
      <c r="B1" s="106"/>
      <c r="C1" s="106"/>
      <c r="D1" s="106"/>
    </row>
    <row r="2" spans="1:4" x14ac:dyDescent="0.25">
      <c r="A2" s="68" t="s">
        <v>55</v>
      </c>
      <c r="B2" s="68" t="s">
        <v>56</v>
      </c>
      <c r="C2" s="69" t="s">
        <v>57</v>
      </c>
      <c r="D2" s="68" t="s">
        <v>46</v>
      </c>
    </row>
    <row r="3" spans="1:4" x14ac:dyDescent="0.25">
      <c r="A3" s="68" t="s">
        <v>35</v>
      </c>
      <c r="B3" s="70" t="s">
        <v>52</v>
      </c>
      <c r="C3" s="69">
        <v>171991000</v>
      </c>
      <c r="D3" s="71" t="s">
        <v>47</v>
      </c>
    </row>
    <row r="4" spans="1:4" x14ac:dyDescent="0.25">
      <c r="A4" s="68" t="s">
        <v>36</v>
      </c>
      <c r="B4" s="70" t="s">
        <v>53</v>
      </c>
      <c r="C4" s="69">
        <v>22423000</v>
      </c>
      <c r="D4" s="71" t="s">
        <v>49</v>
      </c>
    </row>
    <row r="5" spans="1:4" x14ac:dyDescent="0.25">
      <c r="A5" s="68" t="s">
        <v>36</v>
      </c>
      <c r="B5" s="70" t="s">
        <v>53</v>
      </c>
      <c r="C5" s="69">
        <v>57865000</v>
      </c>
      <c r="D5" s="71" t="s">
        <v>47</v>
      </c>
    </row>
    <row r="6" spans="1:4" x14ac:dyDescent="0.25">
      <c r="A6" s="68" t="s">
        <v>37</v>
      </c>
      <c r="B6" s="70" t="s">
        <v>54</v>
      </c>
      <c r="C6" s="69">
        <v>125981000</v>
      </c>
      <c r="D6" s="71" t="s">
        <v>47</v>
      </c>
    </row>
    <row r="7" spans="1:4" x14ac:dyDescent="0.25">
      <c r="A7" s="68" t="s">
        <v>38</v>
      </c>
      <c r="B7" s="70" t="s">
        <v>58</v>
      </c>
      <c r="C7" s="69">
        <v>82140000</v>
      </c>
      <c r="D7" s="71" t="s">
        <v>47</v>
      </c>
    </row>
    <row r="8" spans="1:4" x14ac:dyDescent="0.25">
      <c r="A8" s="68" t="s">
        <v>39</v>
      </c>
      <c r="B8" s="70" t="s">
        <v>59</v>
      </c>
      <c r="C8" s="69">
        <v>67900000</v>
      </c>
      <c r="D8" s="71" t="s">
        <v>47</v>
      </c>
    </row>
    <row r="9" spans="1:4" x14ac:dyDescent="0.25">
      <c r="A9" s="68" t="s">
        <v>40</v>
      </c>
      <c r="B9" s="70" t="s">
        <v>60</v>
      </c>
      <c r="C9" s="69">
        <v>14196000</v>
      </c>
      <c r="D9" s="71" t="s">
        <v>49</v>
      </c>
    </row>
    <row r="10" spans="1:4" x14ac:dyDescent="0.25">
      <c r="A10" s="68" t="s">
        <v>40</v>
      </c>
      <c r="B10" s="70" t="s">
        <v>60</v>
      </c>
      <c r="C10" s="69">
        <v>130154000</v>
      </c>
      <c r="D10" s="71" t="s">
        <v>47</v>
      </c>
    </row>
    <row r="11" spans="1:4" x14ac:dyDescent="0.25">
      <c r="A11" s="68" t="s">
        <v>41</v>
      </c>
      <c r="B11" s="70" t="s">
        <v>61</v>
      </c>
      <c r="C11" s="69">
        <v>16970000</v>
      </c>
      <c r="D11" s="71" t="s">
        <v>49</v>
      </c>
    </row>
    <row r="12" spans="1:4" x14ac:dyDescent="0.25">
      <c r="A12" s="68" t="s">
        <v>41</v>
      </c>
      <c r="B12" s="70" t="s">
        <v>61</v>
      </c>
      <c r="C12" s="69">
        <v>29309000</v>
      </c>
      <c r="D12" s="71" t="s">
        <v>47</v>
      </c>
    </row>
    <row r="13" spans="1:4" x14ac:dyDescent="0.25">
      <c r="A13" s="68" t="s">
        <v>42</v>
      </c>
      <c r="B13" s="70" t="s">
        <v>63</v>
      </c>
      <c r="C13" s="69">
        <v>7381000</v>
      </c>
      <c r="D13" s="71" t="s">
        <v>49</v>
      </c>
    </row>
    <row r="14" spans="1:4" x14ac:dyDescent="0.25">
      <c r="A14" s="68" t="s">
        <v>42</v>
      </c>
      <c r="B14" s="70" t="s">
        <v>63</v>
      </c>
      <c r="C14" s="69">
        <v>68676000</v>
      </c>
      <c r="D14" s="71" t="s">
        <v>47</v>
      </c>
    </row>
    <row r="15" spans="1:4" x14ac:dyDescent="0.25">
      <c r="A15" s="68" t="s">
        <v>43</v>
      </c>
      <c r="B15" s="70" t="s">
        <v>64</v>
      </c>
      <c r="C15" s="69">
        <v>7779000</v>
      </c>
      <c r="D15" s="71" t="s">
        <v>49</v>
      </c>
    </row>
    <row r="16" spans="1:4" x14ac:dyDescent="0.25">
      <c r="A16" s="68" t="s">
        <v>43</v>
      </c>
      <c r="B16" s="70" t="s">
        <v>64</v>
      </c>
      <c r="C16" s="69">
        <v>37397000</v>
      </c>
      <c r="D16" s="71" t="s">
        <v>47</v>
      </c>
    </row>
    <row r="17" spans="1:4" x14ac:dyDescent="0.25">
      <c r="A17" s="68" t="s">
        <v>44</v>
      </c>
      <c r="B17" s="70" t="s">
        <v>65</v>
      </c>
      <c r="C17" s="69">
        <v>8538000</v>
      </c>
      <c r="D17" s="71" t="s">
        <v>49</v>
      </c>
    </row>
    <row r="18" spans="1:4" x14ac:dyDescent="0.25">
      <c r="A18" s="68" t="s">
        <v>44</v>
      </c>
      <c r="B18" s="70" t="s">
        <v>65</v>
      </c>
      <c r="C18" s="69">
        <v>78914000</v>
      </c>
      <c r="D18" s="71" t="s">
        <v>47</v>
      </c>
    </row>
    <row r="19" spans="1:4" x14ac:dyDescent="0.25">
      <c r="A19" s="68" t="s">
        <v>45</v>
      </c>
      <c r="B19" s="70" t="s">
        <v>66</v>
      </c>
      <c r="C19" s="69">
        <v>114043000</v>
      </c>
      <c r="D19" s="71" t="s">
        <v>47</v>
      </c>
    </row>
    <row r="20" spans="1:4" x14ac:dyDescent="0.25">
      <c r="A20" s="68" t="s">
        <v>48</v>
      </c>
      <c r="B20" s="70" t="s">
        <v>67</v>
      </c>
      <c r="C20" s="69">
        <v>63899000</v>
      </c>
      <c r="D20" s="71" t="s">
        <v>49</v>
      </c>
    </row>
    <row r="21" spans="1:4" x14ac:dyDescent="0.25">
      <c r="A21" s="68" t="s">
        <v>48</v>
      </c>
      <c r="B21" s="70" t="s">
        <v>67</v>
      </c>
      <c r="C21" s="69">
        <v>40509000</v>
      </c>
      <c r="D21" s="71" t="s">
        <v>47</v>
      </c>
    </row>
    <row r="22" spans="1:4" s="86" customFormat="1" x14ac:dyDescent="0.25">
      <c r="A22" s="82" t="s">
        <v>50</v>
      </c>
      <c r="B22" s="83" t="s">
        <v>68</v>
      </c>
      <c r="C22" s="84">
        <v>54487000</v>
      </c>
      <c r="D22" s="85" t="s">
        <v>47</v>
      </c>
    </row>
    <row r="23" spans="1:4" s="86" customFormat="1" x14ac:dyDescent="0.25">
      <c r="A23" s="82" t="s">
        <v>51</v>
      </c>
      <c r="B23" s="83" t="s">
        <v>69</v>
      </c>
      <c r="C23" s="84">
        <v>3330000</v>
      </c>
      <c r="D23" s="85" t="s">
        <v>47</v>
      </c>
    </row>
    <row r="24" spans="1:4" s="86" customFormat="1" x14ac:dyDescent="0.25">
      <c r="A24" s="82" t="s">
        <v>51</v>
      </c>
      <c r="B24" s="83" t="s">
        <v>69</v>
      </c>
      <c r="C24" s="84">
        <v>57854000</v>
      </c>
      <c r="D24" s="85" t="s">
        <v>49</v>
      </c>
    </row>
    <row r="25" spans="1:4" x14ac:dyDescent="0.25">
      <c r="A25" s="68"/>
      <c r="B25" s="73" t="s">
        <v>62</v>
      </c>
      <c r="C25" s="72">
        <f>SUM(C3:C24)</f>
        <v>1261736000</v>
      </c>
      <c r="D25" s="6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Érdi TK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Móni</cp:lastModifiedBy>
  <cp:lastPrinted>2020-05-28T08:02:01Z</cp:lastPrinted>
  <dcterms:created xsi:type="dcterms:W3CDTF">2014-12-03T08:10:34Z</dcterms:created>
  <dcterms:modified xsi:type="dcterms:W3CDTF">2020-11-03T08:19:33Z</dcterms:modified>
</cp:coreProperties>
</file>